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0" yWindow="460" windowWidth="15740" windowHeight="12320" activeTab="0"/>
  </bookViews>
  <sheets>
    <sheet name="1) HOLD Pro Forma" sheetId="1" r:id="rId1"/>
    <sheet name="2) HOLD ROI Analysis" sheetId="2" r:id="rId2"/>
    <sheet name="3) Interest Calculations" sheetId="3" r:id="rId3"/>
  </sheets>
  <definedNames/>
  <calcPr fullCalcOnLoad="1"/>
</workbook>
</file>

<file path=xl/comments1.xml><?xml version="1.0" encoding="utf-8"?>
<comments xmlns="http://schemas.openxmlformats.org/spreadsheetml/2006/main">
  <authors>
    <author>jpapasan</author>
  </authors>
  <commentList>
    <comment ref="B13" authorId="0">
      <text>
        <r>
          <rPr>
            <b/>
            <sz val="9"/>
            <rFont val="Tahoma"/>
            <family val="2"/>
          </rPr>
          <t>jpapasan:</t>
        </r>
        <r>
          <rPr>
            <sz val="9"/>
            <rFont val="Tahoma"/>
            <family val="2"/>
          </rPr>
          <t xml:space="preserve">
20 Year Average in 2012 is 6.94% for 30 Year and 6.55% for a 15-Year Note</t>
        </r>
      </text>
    </comment>
  </commentList>
</comments>
</file>

<file path=xl/comments2.xml><?xml version="1.0" encoding="utf-8"?>
<comments xmlns="http://schemas.openxmlformats.org/spreadsheetml/2006/main">
  <authors>
    <author>jpapasan</author>
  </authors>
  <commentList>
    <comment ref="U3" authorId="0">
      <text>
        <r>
          <rPr>
            <b/>
            <sz val="9"/>
            <rFont val="Tahoma"/>
            <family val="2"/>
          </rPr>
          <t>jpapasan:</t>
        </r>
        <r>
          <rPr>
            <sz val="9"/>
            <rFont val="Tahoma"/>
            <family val="2"/>
          </rPr>
          <t xml:space="preserve">
Annual Debt Pay Down + Annual Appreciation + Annual Cash Flow</t>
        </r>
      </text>
    </comment>
    <comment ref="W3" authorId="0">
      <text>
        <r>
          <rPr>
            <b/>
            <sz val="9"/>
            <rFont val="Tahoma"/>
            <family val="2"/>
          </rPr>
          <t>jpapasan:</t>
        </r>
        <r>
          <rPr>
            <sz val="9"/>
            <rFont val="Tahoma"/>
            <family val="2"/>
          </rPr>
          <t xml:space="preserve">
Cash Flow only</t>
        </r>
      </text>
    </comment>
    <comment ref="AB3" authorId="0">
      <text>
        <r>
          <rPr>
            <b/>
            <sz val="9"/>
            <rFont val="Tahoma"/>
            <family val="2"/>
          </rPr>
          <t>jpapasan:</t>
        </r>
        <r>
          <rPr>
            <sz val="9"/>
            <rFont val="Tahoma"/>
            <family val="2"/>
          </rPr>
          <t xml:space="preserve">
Equity (after COS) + Acc Cash Flow - Total Cash In</t>
        </r>
      </text>
    </comment>
    <comment ref="Z3" authorId="0">
      <text>
        <r>
          <rPr>
            <b/>
            <sz val="9"/>
            <rFont val="Tahoma"/>
            <family val="2"/>
          </rPr>
          <t>jpapasan:</t>
        </r>
        <r>
          <rPr>
            <sz val="9"/>
            <rFont val="Tahoma"/>
            <family val="2"/>
          </rPr>
          <t xml:space="preserve">
Equity (after COS) + Acc Cash Flow - Total Cash In</t>
        </r>
      </text>
    </comment>
    <comment ref="V3" authorId="0">
      <text>
        <r>
          <rPr>
            <b/>
            <sz val="9"/>
            <rFont val="Tahoma"/>
            <family val="2"/>
          </rPr>
          <t>jpapasan:</t>
        </r>
        <r>
          <rPr>
            <sz val="9"/>
            <rFont val="Tahoma"/>
            <family val="2"/>
          </rPr>
          <t xml:space="preserve">
Annual ROI for Debt Pay Down + Appreciation + Cash Flow / Total Cash In</t>
        </r>
      </text>
    </comment>
    <comment ref="X3" authorId="0">
      <text>
        <r>
          <rPr>
            <b/>
            <sz val="9"/>
            <rFont val="Tahoma"/>
            <family val="2"/>
          </rPr>
          <t>jpapasan:</t>
        </r>
        <r>
          <rPr>
            <sz val="9"/>
            <rFont val="Tahoma"/>
            <family val="2"/>
          </rPr>
          <t xml:space="preserve">
How hard is the money you have in Property working?
Return on Equity
 for Debt Pay Down + Appreciation + Cash Flow</t>
        </r>
      </text>
    </comment>
    <comment ref="F3" authorId="0">
      <text>
        <r>
          <rPr>
            <b/>
            <sz val="9"/>
            <rFont val="Tahoma"/>
            <family val="2"/>
          </rPr>
          <t>jpapasan:</t>
        </r>
        <r>
          <rPr>
            <sz val="9"/>
            <rFont val="Tahoma"/>
            <family val="2"/>
          </rPr>
          <t xml:space="preserve">
Average annual inflation from 1990-2011 is about 2.7% </t>
        </r>
      </text>
    </comment>
    <comment ref="E3" authorId="0">
      <text>
        <r>
          <rPr>
            <b/>
            <sz val="9"/>
            <rFont val="Tahoma"/>
            <family val="2"/>
          </rPr>
          <t>jpapasan:</t>
        </r>
        <r>
          <rPr>
            <sz val="9"/>
            <rFont val="Tahoma"/>
            <family val="2"/>
          </rPr>
          <t xml:space="preserve">
Gross Rent - Vacancy</t>
        </r>
      </text>
    </comment>
    <comment ref="C3" authorId="0">
      <text>
        <r>
          <rPr>
            <b/>
            <sz val="9"/>
            <rFont val="Tahoma"/>
            <family val="2"/>
          </rPr>
          <t>jpapasan:</t>
        </r>
        <r>
          <rPr>
            <sz val="9"/>
            <rFont val="Tahoma"/>
            <family val="2"/>
          </rPr>
          <t xml:space="preserve">
From HOLD Pro Forma Page</t>
        </r>
      </text>
    </comment>
    <comment ref="B3" authorId="0">
      <text>
        <r>
          <rPr>
            <b/>
            <sz val="9"/>
            <rFont val="Tahoma"/>
            <family val="2"/>
          </rPr>
          <t>jpapasan:</t>
        </r>
        <r>
          <rPr>
            <sz val="9"/>
            <rFont val="Tahoma"/>
            <family val="2"/>
          </rPr>
          <t xml:space="preserve">
Gross Rent * Rent Appreciation Rate from HOLD Pro Forma Page </t>
        </r>
      </text>
    </comment>
    <comment ref="D3" authorId="0">
      <text>
        <r>
          <rPr>
            <b/>
            <sz val="9"/>
            <rFont val="Tahoma"/>
            <family val="2"/>
          </rPr>
          <t>jpapasan:</t>
        </r>
        <r>
          <rPr>
            <sz val="9"/>
            <rFont val="Tahoma"/>
            <family val="2"/>
          </rPr>
          <t xml:space="preserve">
From HOLD Pro Forma page</t>
        </r>
      </text>
    </comment>
    <comment ref="K3" authorId="0">
      <text>
        <r>
          <rPr>
            <b/>
            <sz val="9"/>
            <rFont val="Tahoma"/>
            <family val="2"/>
          </rPr>
          <t>jpapasan:</t>
        </r>
        <r>
          <rPr>
            <sz val="9"/>
            <rFont val="Tahoma"/>
            <family val="2"/>
          </rPr>
          <t xml:space="preserve">
Net Operating Income - Debt Pay Down - Interest Paid</t>
        </r>
      </text>
    </comment>
  </commentList>
</comments>
</file>

<file path=xl/sharedStrings.xml><?xml version="1.0" encoding="utf-8"?>
<sst xmlns="http://schemas.openxmlformats.org/spreadsheetml/2006/main" count="88" uniqueCount="83">
  <si>
    <t>Percent Down</t>
  </si>
  <si>
    <t>Down Payment Amount</t>
  </si>
  <si>
    <t>Amount Financed</t>
  </si>
  <si>
    <t>Interest Rate</t>
  </si>
  <si>
    <t>Payment</t>
  </si>
  <si>
    <t>Monthly</t>
  </si>
  <si>
    <t>Annual</t>
  </si>
  <si>
    <t>Monthly Mortgage Payment</t>
  </si>
  <si>
    <t>Rental Income</t>
  </si>
  <si>
    <t>Unit A</t>
  </si>
  <si>
    <t>Unit B</t>
  </si>
  <si>
    <t>Unit C</t>
  </si>
  <si>
    <t>Unit D</t>
  </si>
  <si>
    <t>Expenses</t>
  </si>
  <si>
    <t>Insurance</t>
  </si>
  <si>
    <t>Property Management Fees</t>
  </si>
  <si>
    <t>Total Expenses</t>
  </si>
  <si>
    <t>Mortgage Payment</t>
  </si>
  <si>
    <t>Net Cash Flow</t>
  </si>
  <si>
    <t>Investment Analysis</t>
  </si>
  <si>
    <t>Cost to Sell Property</t>
  </si>
  <si>
    <t>Investment Return over Time</t>
  </si>
  <si>
    <t>Year</t>
  </si>
  <si>
    <t>Interest Paid</t>
  </si>
  <si>
    <t>Loan Amount</t>
  </si>
  <si>
    <t># of Periods</t>
  </si>
  <si>
    <t>Period #</t>
  </si>
  <si>
    <t>Principal</t>
  </si>
  <si>
    <t>Interest</t>
  </si>
  <si>
    <t>Utilities</t>
  </si>
  <si>
    <t>Fair Market Value</t>
  </si>
  <si>
    <t>Gross Rental Income</t>
  </si>
  <si>
    <t>Vacancy Rate</t>
  </si>
  <si>
    <t>Discount (%,$)</t>
  </si>
  <si>
    <t xml:space="preserve">PropertyTaxes </t>
  </si>
  <si>
    <t>Purchase Price (Max Offer Price)</t>
  </si>
  <si>
    <t>Leasing Costs</t>
  </si>
  <si>
    <t>Maintenance Reserve</t>
  </si>
  <si>
    <t>Other (HOA fees, Lawn Care, Trash, etc)</t>
  </si>
  <si>
    <t>Costs of Repairs (Make Ready)</t>
  </si>
  <si>
    <t>Net Rental Income</t>
  </si>
  <si>
    <t>Net Operating Income</t>
  </si>
  <si>
    <t>Total Mortgage Debt</t>
  </si>
  <si>
    <t xml:space="preserve">This spreadsheet is a model for informational purposes only. It is not meant nor designed to represent what will happen with regards to interest rates, appreciation, rents or vacancy. It is not meant to be a substitute for your own judgement. Neither the broker nor the agent is responsible for errors. </t>
  </si>
  <si>
    <t xml:space="preserve">Total Cash In (Downpayment + Repairs) </t>
  </si>
  <si>
    <t>Total Cash In</t>
  </si>
  <si>
    <t>Rent Appreciation (20 YR AVG = 3.1%)</t>
  </si>
  <si>
    <t>Appreciation Rate (20 YR AVG = 4.4%)</t>
  </si>
  <si>
    <t>Accumulated Cash Flow</t>
  </si>
  <si>
    <t>Debt Pay Down (Principle Paid)</t>
  </si>
  <si>
    <t>Equity</t>
  </si>
  <si>
    <t>Annual Appreciation</t>
  </si>
  <si>
    <t>Property Value (EOY)</t>
  </si>
  <si>
    <t>Cost of Sale (COS)</t>
  </si>
  <si>
    <t>Cash on Cash ROR (Annual)</t>
  </si>
  <si>
    <t>Total ROI (Annual)</t>
  </si>
  <si>
    <t>Annual Total Return (Before COS)</t>
  </si>
  <si>
    <t>Accumulated  Total Return (after COS)</t>
  </si>
  <si>
    <t>Total ROI on Acc.Total Return (after COS)</t>
  </si>
  <si>
    <t>Total Return on Equity (After COS)</t>
  </si>
  <si>
    <t>Accumulated Debt Pay Down</t>
  </si>
  <si>
    <t>Accumulated Appreciation</t>
  </si>
  <si>
    <t>Annual Expenses (Adjusted for Inflation)</t>
  </si>
  <si>
    <t>Gross Rents (Adjusted for Inflation)</t>
  </si>
  <si>
    <t>Vacancy</t>
  </si>
  <si>
    <t>Rent Appreciation Rate</t>
  </si>
  <si>
    <t>Net Operating Income (Annual)</t>
  </si>
  <si>
    <t>Net Rental Income (Annual)</t>
  </si>
  <si>
    <t>Annual Net Cash Flow (Annual)</t>
  </si>
  <si>
    <t>Property Value (Start of  Year)</t>
  </si>
  <si>
    <t>Accumulated  Total Return (Accumlated Debt Pay Down, Cash Flow &amp; Appreciation)</t>
  </si>
  <si>
    <t>Total ROI Based on Acc.Total Return</t>
  </si>
  <si>
    <t xml:space="preserve">Expenses &amp; Vacancy as </t>
  </si>
  <si>
    <t>% of Gross Rental Income</t>
  </si>
  <si>
    <t>List Price</t>
  </si>
  <si>
    <t>Length of Mortgage (Years)</t>
  </si>
  <si>
    <t xml:space="preserve">Monthly </t>
  </si>
  <si>
    <t xml:space="preserve">HOLD Property Analysis Worksheet - 30 Year </t>
  </si>
  <si>
    <r>
      <rPr>
        <b/>
        <sz val="12"/>
        <rFont val="Arial"/>
        <family val="2"/>
      </rPr>
      <t xml:space="preserve">NOTES: </t>
    </r>
    <r>
      <rPr>
        <sz val="12"/>
        <rFont val="Arial"/>
        <family val="2"/>
      </rPr>
      <t xml:space="preserve">This spreadsheet is a model for informational purposes only. Interest rates are based on 30-year averages. It is not meant nor designed to represent what will happen with regards to interest rates, appreciation, rents or vacancy. It is not meant to be a substitute for your own judgement. Neither KellerINK nor the </t>
    </r>
    <r>
      <rPr>
        <i/>
        <sz val="12"/>
        <rFont val="Arial"/>
        <family val="2"/>
      </rPr>
      <t xml:space="preserve">HOLD </t>
    </r>
    <r>
      <rPr>
        <sz val="12"/>
        <rFont val="Arial"/>
        <family val="2"/>
      </rPr>
      <t xml:space="preserve">authors are responsible for errors. </t>
    </r>
  </si>
  <si>
    <r>
      <t xml:space="preserve">This spreadsheet is a model for informational purposes only. It is not intended nor designed to represent what will happen with regards to interest rates, appreciation, rents or vacancy. It is not meant to be a substitute for your own judgement. Neither KellerINK nor the </t>
    </r>
    <r>
      <rPr>
        <i/>
        <sz val="12"/>
        <color indexed="9"/>
        <rFont val="Arial"/>
        <family val="2"/>
      </rPr>
      <t xml:space="preserve">HOLD </t>
    </r>
    <r>
      <rPr>
        <sz val="12"/>
        <color indexed="9"/>
        <rFont val="Arial"/>
        <family val="2"/>
      </rPr>
      <t xml:space="preserve">authors are responsible for errors. </t>
    </r>
  </si>
  <si>
    <t>Directions - Populate yellow boxes with applicable information.</t>
  </si>
  <si>
    <t>If you have any questions or need further assistance please give our office</t>
  </si>
  <si>
    <t>a call at 941-301-8629 and ask for Nate Berger Licensed Real Estate Broker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</si>
</sst>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_-&quot;$&quot;* &quot;-&quot;??;_-@_-"/>
    <numFmt numFmtId="165" formatCode="_-&quot;$&quot;* #,##0.00_-;_-&quot;$&quot;* \(#,##0.00\)_-;_-&quot;$&quot;* &quot;-&quot;??;_-@_-"/>
    <numFmt numFmtId="166" formatCode="0.0%"/>
    <numFmt numFmtId="167" formatCode="\ * #,##0\ ;\ * \(#,##0\);\ * &quot;-&quot;??\ "/>
    <numFmt numFmtId="168" formatCode="\ * #,##0.00\ ;\ * \(#,##0.00\);\ * &quot;-&quot;??\ "/>
    <numFmt numFmtId="169" formatCode="_(&quot;$&quot;* #,##0_);_(&quot;$&quot;* \(#,##0\);_(&quot;$&quot;* &quot;-&quot;??_);_(@_)"/>
  </numFmts>
  <fonts count="63">
    <font>
      <sz val="11"/>
      <color indexed="8"/>
      <name val="Helvetica Neue"/>
      <family val="0"/>
    </font>
    <font>
      <sz val="11"/>
      <color indexed="8"/>
      <name val="Calibri"/>
      <family val="2"/>
    </font>
    <font>
      <sz val="10"/>
      <color indexed="9"/>
      <name val="Arial"/>
      <family val="2"/>
    </font>
    <font>
      <sz val="12"/>
      <color indexed="9"/>
      <name val="Arial"/>
      <family val="2"/>
    </font>
    <font>
      <sz val="12"/>
      <color indexed="8"/>
      <name val="Times"/>
      <family val="0"/>
    </font>
    <font>
      <i/>
      <sz val="12"/>
      <color indexed="9"/>
      <name val="Arial"/>
      <family val="2"/>
    </font>
    <font>
      <b/>
      <sz val="12"/>
      <color indexed="9"/>
      <name val="Arial"/>
      <family val="2"/>
    </font>
    <font>
      <sz val="12"/>
      <name val="Arial"/>
      <family val="2"/>
    </font>
    <font>
      <sz val="11"/>
      <color indexed="9"/>
      <name val="Arial"/>
      <family val="2"/>
    </font>
    <font>
      <sz val="9"/>
      <name val="Tahoma"/>
      <family val="2"/>
    </font>
    <font>
      <b/>
      <sz val="9"/>
      <name val="Tahoma"/>
      <family val="2"/>
    </font>
    <font>
      <i/>
      <sz val="12"/>
      <name val="Arial"/>
      <family val="2"/>
    </font>
    <font>
      <b/>
      <sz val="12"/>
      <name val="Arial"/>
      <family val="2"/>
    </font>
    <font>
      <sz val="11"/>
      <color indexed="10"/>
      <name val="Calibri"/>
      <family val="2"/>
    </font>
    <font>
      <sz val="11"/>
      <color indexed="20"/>
      <name val="Calibri"/>
      <family val="2"/>
    </font>
    <font>
      <b/>
      <sz val="11"/>
      <color indexed="52"/>
      <name val="Calibri"/>
      <family val="2"/>
    </font>
    <font>
      <b/>
      <sz val="11"/>
      <color indexed="10"/>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sz val="12"/>
      <color indexed="53"/>
      <name val="Arial"/>
      <family val="2"/>
    </font>
    <font>
      <b/>
      <sz val="14"/>
      <color indexed="10"/>
      <name val="Arial"/>
      <family val="2"/>
    </font>
    <font>
      <sz val="12"/>
      <color indexed="63"/>
      <name val="Arial"/>
      <family val="2"/>
    </font>
    <font>
      <sz val="12"/>
      <color indexed="10"/>
      <name val="Arial"/>
      <family val="2"/>
    </font>
    <font>
      <sz val="12"/>
      <color indexed="15"/>
      <name val="Arial"/>
      <family val="2"/>
    </font>
    <font>
      <sz val="12"/>
      <color indexed="8"/>
      <name val="Calibri"/>
      <family val="2"/>
    </font>
    <font>
      <u val="single"/>
      <sz val="11"/>
      <color indexed="39"/>
      <name val="Helvetica Neue"/>
      <family val="0"/>
    </font>
    <font>
      <u val="single"/>
      <sz val="11"/>
      <color indexed="20"/>
      <name val="Helvetica Neu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Helvetica Neue"/>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Helvetica Neue"/>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5"/>
      <name val="Arial"/>
      <family val="2"/>
    </font>
    <font>
      <b/>
      <sz val="14"/>
      <color theme="0"/>
      <name val="Arial"/>
      <family val="2"/>
    </font>
    <font>
      <sz val="12"/>
      <color theme="1" tint="0.24998000264167786"/>
      <name val="Arial"/>
      <family val="2"/>
    </font>
    <font>
      <sz val="12"/>
      <color theme="0"/>
      <name val="Arial"/>
      <family val="2"/>
    </font>
    <font>
      <sz val="12"/>
      <color theme="0" tint="-0.24997000396251678"/>
      <name val="Arial"/>
      <family val="2"/>
    </font>
    <font>
      <sz val="12"/>
      <color theme="1"/>
      <name val="Calibri"/>
      <family val="2"/>
    </font>
    <font>
      <b/>
      <sz val="8"/>
      <name val="Helvetica Neue"/>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0"/>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theme="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1"/>
      </left>
      <right style="thin">
        <color indexed="11"/>
      </right>
      <top style="thin">
        <color indexed="11"/>
      </top>
      <bottom style="thin">
        <color indexed="11"/>
      </bottom>
    </border>
    <border>
      <left style="thin">
        <color indexed="11"/>
      </left>
      <right style="thin">
        <color indexed="11"/>
      </right>
      <top/>
      <bottom style="thin">
        <color indexed="11"/>
      </bottom>
    </border>
    <border>
      <left style="medium"/>
      <right/>
      <top style="thin"/>
      <bottom/>
    </border>
    <border>
      <left/>
      <right/>
      <top style="thin"/>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border>
    <border>
      <left style="thin"/>
      <right/>
      <top/>
      <bottom/>
    </border>
    <border>
      <left style="thin"/>
      <right/>
      <top/>
      <bottom style="medium"/>
    </border>
    <border>
      <left style="medium"/>
      <right/>
      <top style="medium"/>
      <bottom/>
    </border>
    <border>
      <left/>
      <right/>
      <top style="medium"/>
      <bottom/>
    </border>
    <border>
      <left/>
      <right style="medium"/>
      <top style="medium"/>
      <bottom/>
    </border>
  </borders>
  <cellStyleXfs count="63">
    <xf numFmtId="0" fontId="0" fillId="0" borderId="0" applyNumberFormat="0" applyFill="0" applyBorder="0" applyProtection="0">
      <alignment vertical="top"/>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2"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13">
    <xf numFmtId="0" fontId="0" fillId="0" borderId="0" xfId="0" applyAlignment="1">
      <alignment/>
    </xf>
    <xf numFmtId="0" fontId="2" fillId="0" borderId="0" xfId="0" applyNumberFormat="1" applyFont="1" applyAlignment="1">
      <alignment/>
    </xf>
    <xf numFmtId="0" fontId="3" fillId="33" borderId="0" xfId="0" applyNumberFormat="1" applyFont="1" applyFill="1" applyBorder="1" applyAlignment="1">
      <alignment/>
    </xf>
    <xf numFmtId="0" fontId="2" fillId="34" borderId="10" xfId="0" applyNumberFormat="1" applyFont="1" applyFill="1" applyBorder="1" applyAlignment="1">
      <alignment/>
    </xf>
    <xf numFmtId="0" fontId="3" fillId="34" borderId="0" xfId="0" applyNumberFormat="1" applyFont="1" applyFill="1" applyBorder="1" applyAlignment="1">
      <alignment horizontal="left"/>
    </xf>
    <xf numFmtId="167" fontId="3" fillId="34" borderId="10" xfId="0" applyNumberFormat="1" applyFont="1" applyFill="1" applyBorder="1" applyAlignment="1">
      <alignment/>
    </xf>
    <xf numFmtId="166" fontId="3" fillId="34" borderId="10" xfId="0" applyNumberFormat="1" applyFont="1" applyFill="1" applyBorder="1" applyAlignment="1">
      <alignment/>
    </xf>
    <xf numFmtId="168" fontId="2" fillId="34" borderId="10" xfId="0" applyNumberFormat="1" applyFont="1" applyFill="1" applyBorder="1" applyAlignment="1">
      <alignment/>
    </xf>
    <xf numFmtId="10" fontId="2" fillId="34" borderId="10" xfId="0" applyNumberFormat="1" applyFont="1" applyFill="1" applyBorder="1" applyAlignment="1">
      <alignment/>
    </xf>
    <xf numFmtId="8" fontId="2" fillId="34" borderId="10" xfId="0" applyNumberFormat="1" applyFont="1" applyFill="1" applyBorder="1" applyAlignment="1">
      <alignment/>
    </xf>
    <xf numFmtId="167" fontId="2" fillId="34" borderId="10" xfId="0" applyNumberFormat="1" applyFont="1" applyFill="1" applyBorder="1" applyAlignment="1">
      <alignment/>
    </xf>
    <xf numFmtId="0" fontId="6" fillId="34" borderId="10" xfId="0" applyNumberFormat="1" applyFont="1" applyFill="1" applyBorder="1" applyAlignment="1">
      <alignment horizontal="left" wrapText="1"/>
    </xf>
    <xf numFmtId="0" fontId="6" fillId="34" borderId="11" xfId="0" applyNumberFormat="1" applyFont="1" applyFill="1" applyBorder="1" applyAlignment="1">
      <alignment horizontal="left" wrapText="1"/>
    </xf>
    <xf numFmtId="169" fontId="3" fillId="34" borderId="10" xfId="44" applyNumberFormat="1" applyFont="1" applyFill="1" applyBorder="1" applyAlignment="1">
      <alignment/>
    </xf>
    <xf numFmtId="44" fontId="2" fillId="0" borderId="0" xfId="0" applyNumberFormat="1" applyFont="1" applyAlignment="1">
      <alignment/>
    </xf>
    <xf numFmtId="0" fontId="5" fillId="34" borderId="10" xfId="0" applyNumberFormat="1" applyFont="1" applyFill="1" applyBorder="1" applyAlignment="1">
      <alignment horizontal="center" wrapText="1"/>
    </xf>
    <xf numFmtId="0" fontId="5" fillId="34" borderId="10" xfId="0" applyNumberFormat="1" applyFont="1" applyFill="1" applyBorder="1" applyAlignment="1">
      <alignment horizontal="center" wrapText="1"/>
    </xf>
    <xf numFmtId="9" fontId="3" fillId="34" borderId="10" xfId="59" applyFont="1" applyFill="1" applyBorder="1" applyAlignment="1">
      <alignment/>
    </xf>
    <xf numFmtId="169" fontId="3" fillId="34" borderId="10" xfId="59" applyNumberFormat="1" applyFont="1" applyFill="1" applyBorder="1" applyAlignment="1">
      <alignment/>
    </xf>
    <xf numFmtId="0" fontId="6" fillId="34" borderId="10" xfId="0" applyNumberFormat="1" applyFont="1" applyFill="1" applyBorder="1" applyAlignment="1">
      <alignment horizontal="left"/>
    </xf>
    <xf numFmtId="0" fontId="0" fillId="0" borderId="0" xfId="0" applyAlignment="1" quotePrefix="1">
      <alignment/>
    </xf>
    <xf numFmtId="169" fontId="3" fillId="35" borderId="10" xfId="44" applyNumberFormat="1" applyFont="1" applyFill="1" applyBorder="1" applyAlignment="1">
      <alignment/>
    </xf>
    <xf numFmtId="0" fontId="0" fillId="35" borderId="0" xfId="0" applyFill="1" applyAlignment="1">
      <alignment/>
    </xf>
    <xf numFmtId="0" fontId="6" fillId="34" borderId="11" xfId="0" applyNumberFormat="1" applyFont="1" applyFill="1" applyBorder="1" applyAlignment="1">
      <alignment horizontal="left"/>
    </xf>
    <xf numFmtId="0" fontId="0" fillId="0" borderId="0" xfId="0" applyAlignment="1">
      <alignment horizontal="center"/>
    </xf>
    <xf numFmtId="166" fontId="3" fillId="34" borderId="10" xfId="59" applyNumberFormat="1" applyFont="1" applyFill="1" applyBorder="1" applyAlignment="1">
      <alignment/>
    </xf>
    <xf numFmtId="44" fontId="0" fillId="0" borderId="0" xfId="0" applyNumberFormat="1" applyAlignment="1">
      <alignment/>
    </xf>
    <xf numFmtId="0" fontId="56" fillId="33" borderId="0" xfId="0" applyNumberFormat="1" applyFont="1" applyFill="1" applyBorder="1" applyAlignment="1">
      <alignment vertical="top" wrapText="1"/>
    </xf>
    <xf numFmtId="0" fontId="0" fillId="0" borderId="0" xfId="0" applyBorder="1" applyAlignment="1">
      <alignment vertical="center" wrapText="1"/>
    </xf>
    <xf numFmtId="0" fontId="2" fillId="0" borderId="0" xfId="0" applyNumberFormat="1" applyFont="1" applyBorder="1" applyAlignment="1">
      <alignment/>
    </xf>
    <xf numFmtId="0" fontId="3" fillId="0" borderId="0" xfId="0" applyNumberFormat="1" applyFont="1" applyBorder="1" applyAlignment="1">
      <alignment vertical="center"/>
    </xf>
    <xf numFmtId="0" fontId="57" fillId="0" borderId="0" xfId="0" applyNumberFormat="1" applyFont="1" applyFill="1" applyBorder="1" applyAlignment="1">
      <alignment/>
    </xf>
    <xf numFmtId="0" fontId="7" fillId="33" borderId="0" xfId="0" applyNumberFormat="1" applyFont="1" applyFill="1" applyBorder="1" applyAlignment="1">
      <alignment vertical="top" wrapText="1"/>
    </xf>
    <xf numFmtId="167" fontId="3" fillId="34" borderId="0" xfId="0" applyNumberFormat="1" applyFont="1" applyFill="1" applyBorder="1" applyAlignment="1">
      <alignment/>
    </xf>
    <xf numFmtId="168" fontId="3" fillId="34" borderId="0" xfId="0" applyNumberFormat="1" applyFont="1" applyFill="1" applyBorder="1" applyAlignment="1">
      <alignment/>
    </xf>
    <xf numFmtId="164" fontId="3" fillId="34" borderId="0" xfId="0" applyNumberFormat="1" applyFont="1" applyFill="1" applyBorder="1" applyAlignment="1">
      <alignment/>
    </xf>
    <xf numFmtId="0" fontId="3" fillId="34" borderId="0" xfId="0" applyNumberFormat="1" applyFont="1" applyFill="1" applyBorder="1" applyAlignment="1">
      <alignment horizontal="left"/>
    </xf>
    <xf numFmtId="0" fontId="3" fillId="0" borderId="0" xfId="0" applyNumberFormat="1" applyFont="1" applyBorder="1" applyAlignment="1">
      <alignment/>
    </xf>
    <xf numFmtId="0" fontId="3" fillId="34" borderId="12" xfId="0" applyNumberFormat="1" applyFont="1" applyFill="1" applyBorder="1" applyAlignment="1" applyProtection="1">
      <alignment/>
      <protection locked="0"/>
    </xf>
    <xf numFmtId="0" fontId="7" fillId="0" borderId="13" xfId="0" applyNumberFormat="1" applyFont="1" applyFill="1" applyBorder="1" applyAlignment="1" applyProtection="1">
      <alignment horizontal="left"/>
      <protection locked="0"/>
    </xf>
    <xf numFmtId="0" fontId="6" fillId="34" borderId="14" xfId="0" applyNumberFormat="1" applyFont="1" applyFill="1" applyBorder="1" applyAlignment="1" applyProtection="1">
      <alignment/>
      <protection locked="0"/>
    </xf>
    <xf numFmtId="0" fontId="7" fillId="0" borderId="0" xfId="0" applyNumberFormat="1" applyFont="1" applyFill="1" applyBorder="1" applyAlignment="1" applyProtection="1">
      <alignment horizontal="left"/>
      <protection locked="0"/>
    </xf>
    <xf numFmtId="0" fontId="3" fillId="33" borderId="0" xfId="0" applyNumberFormat="1" applyFont="1" applyFill="1" applyBorder="1" applyAlignment="1" applyProtection="1">
      <alignment/>
      <protection locked="0"/>
    </xf>
    <xf numFmtId="0" fontId="3" fillId="34" borderId="14" xfId="0" applyNumberFormat="1" applyFont="1" applyFill="1" applyBorder="1" applyAlignment="1" applyProtection="1">
      <alignment/>
      <protection locked="0"/>
    </xf>
    <xf numFmtId="0" fontId="2" fillId="0" borderId="0" xfId="0" applyNumberFormat="1" applyFont="1" applyBorder="1" applyAlignment="1" applyProtection="1">
      <alignment/>
      <protection locked="0"/>
    </xf>
    <xf numFmtId="0" fontId="2" fillId="0" borderId="15" xfId="0" applyNumberFormat="1" applyFont="1" applyBorder="1" applyAlignment="1" applyProtection="1">
      <alignment/>
      <protection locked="0"/>
    </xf>
    <xf numFmtId="0" fontId="3" fillId="34" borderId="14" xfId="0" applyNumberFormat="1" applyFont="1" applyFill="1" applyBorder="1" applyAlignment="1" applyProtection="1">
      <alignment/>
      <protection locked="0"/>
    </xf>
    <xf numFmtId="1" fontId="3" fillId="34" borderId="0" xfId="0" applyNumberFormat="1" applyFont="1" applyFill="1" applyBorder="1" applyAlignment="1" applyProtection="1">
      <alignment horizontal="center"/>
      <protection locked="0"/>
    </xf>
    <xf numFmtId="0" fontId="3" fillId="34" borderId="0" xfId="0" applyNumberFormat="1" applyFont="1" applyFill="1" applyBorder="1" applyAlignment="1" applyProtection="1">
      <alignment horizontal="center"/>
      <protection locked="0"/>
    </xf>
    <xf numFmtId="0" fontId="3" fillId="33" borderId="15" xfId="0" applyNumberFormat="1" applyFont="1" applyFill="1" applyBorder="1" applyAlignment="1" applyProtection="1">
      <alignment/>
      <protection locked="0"/>
    </xf>
    <xf numFmtId="165" fontId="7" fillId="0" borderId="0" xfId="0" applyNumberFormat="1" applyFont="1" applyFill="1" applyBorder="1" applyAlignment="1" applyProtection="1">
      <alignment/>
      <protection locked="0"/>
    </xf>
    <xf numFmtId="0" fontId="2" fillId="34" borderId="0" xfId="0" applyNumberFormat="1" applyFont="1" applyFill="1" applyBorder="1" applyAlignment="1" applyProtection="1">
      <alignment/>
      <protection locked="0"/>
    </xf>
    <xf numFmtId="0" fontId="3" fillId="34" borderId="0" xfId="0" applyNumberFormat="1" applyFont="1" applyFill="1" applyBorder="1" applyAlignment="1" applyProtection="1">
      <alignment horizontal="left"/>
      <protection locked="0"/>
    </xf>
    <xf numFmtId="0" fontId="3" fillId="34" borderId="15" xfId="0" applyNumberFormat="1" applyFont="1" applyFill="1" applyBorder="1" applyAlignment="1" applyProtection="1">
      <alignment horizontal="left"/>
      <protection locked="0"/>
    </xf>
    <xf numFmtId="165" fontId="3" fillId="34" borderId="0" xfId="0" applyNumberFormat="1" applyFont="1" applyFill="1" applyBorder="1" applyAlignment="1" applyProtection="1">
      <alignment/>
      <protection locked="0"/>
    </xf>
    <xf numFmtId="0" fontId="4" fillId="33" borderId="0" xfId="0" applyNumberFormat="1" applyFont="1" applyFill="1" applyBorder="1" applyAlignment="1" applyProtection="1">
      <alignment horizontal="left"/>
      <protection locked="0"/>
    </xf>
    <xf numFmtId="44" fontId="3" fillId="33" borderId="0" xfId="0" applyNumberFormat="1" applyFont="1" applyFill="1" applyBorder="1" applyAlignment="1" applyProtection="1">
      <alignment/>
      <protection locked="0"/>
    </xf>
    <xf numFmtId="0" fontId="3" fillId="34" borderId="0" xfId="0" applyNumberFormat="1" applyFont="1" applyFill="1" applyBorder="1" applyAlignment="1" applyProtection="1">
      <alignment horizontal="center"/>
      <protection locked="0"/>
    </xf>
    <xf numFmtId="44" fontId="3" fillId="33" borderId="15" xfId="44" applyFont="1" applyFill="1" applyBorder="1" applyAlignment="1" applyProtection="1">
      <alignment/>
      <protection locked="0"/>
    </xf>
    <xf numFmtId="164" fontId="3" fillId="33" borderId="15" xfId="0" applyNumberFormat="1" applyFont="1" applyFill="1" applyBorder="1" applyAlignment="1" applyProtection="1">
      <alignment/>
      <protection locked="0"/>
    </xf>
    <xf numFmtId="164" fontId="58" fillId="33" borderId="0" xfId="0" applyNumberFormat="1" applyFont="1" applyFill="1" applyBorder="1" applyAlignment="1" applyProtection="1">
      <alignment/>
      <protection locked="0"/>
    </xf>
    <xf numFmtId="0" fontId="58" fillId="0" borderId="0" xfId="0" applyNumberFormat="1" applyFont="1" applyBorder="1" applyAlignment="1" applyProtection="1">
      <alignment/>
      <protection locked="0"/>
    </xf>
    <xf numFmtId="10" fontId="3" fillId="33" borderId="0" xfId="59" applyNumberFormat="1" applyFont="1" applyFill="1" applyBorder="1" applyAlignment="1" applyProtection="1">
      <alignment/>
      <protection locked="0"/>
    </xf>
    <xf numFmtId="164" fontId="59" fillId="35" borderId="0" xfId="0" applyNumberFormat="1" applyFont="1" applyFill="1" applyBorder="1" applyAlignment="1" applyProtection="1">
      <alignment/>
      <protection locked="0"/>
    </xf>
    <xf numFmtId="165" fontId="3" fillId="34" borderId="0" xfId="0" applyNumberFormat="1" applyFont="1" applyFill="1" applyBorder="1" applyAlignment="1" applyProtection="1">
      <alignment/>
      <protection locked="0"/>
    </xf>
    <xf numFmtId="0" fontId="2" fillId="0" borderId="16" xfId="0" applyNumberFormat="1" applyFont="1" applyBorder="1" applyAlignment="1" applyProtection="1">
      <alignment/>
      <protection locked="0"/>
    </xf>
    <xf numFmtId="0" fontId="2" fillId="0" borderId="17" xfId="0" applyNumberFormat="1" applyFont="1" applyBorder="1" applyAlignment="1" applyProtection="1">
      <alignment/>
      <protection locked="0"/>
    </xf>
    <xf numFmtId="0" fontId="2" fillId="0" borderId="18" xfId="0" applyNumberFormat="1" applyFont="1" applyBorder="1" applyAlignment="1" applyProtection="1">
      <alignment/>
      <protection locked="0"/>
    </xf>
    <xf numFmtId="0" fontId="3" fillId="34" borderId="0" xfId="0" applyNumberFormat="1" applyFont="1" applyFill="1" applyBorder="1" applyAlignment="1" applyProtection="1">
      <alignment/>
      <protection locked="0"/>
    </xf>
    <xf numFmtId="0" fontId="60" fillId="0" borderId="0" xfId="0" applyNumberFormat="1" applyFont="1" applyBorder="1" applyAlignment="1" applyProtection="1">
      <alignment vertical="center"/>
      <protection locked="0"/>
    </xf>
    <xf numFmtId="0" fontId="60" fillId="0" borderId="15" xfId="0" applyNumberFormat="1" applyFont="1" applyBorder="1" applyAlignment="1" applyProtection="1">
      <alignment vertical="center"/>
      <protection locked="0"/>
    </xf>
    <xf numFmtId="169" fontId="7" fillId="36" borderId="13" xfId="44" applyNumberFormat="1" applyFont="1" applyFill="1" applyBorder="1" applyAlignment="1" applyProtection="1">
      <alignment horizontal="left"/>
      <protection locked="0"/>
    </xf>
    <xf numFmtId="169" fontId="7" fillId="36" borderId="0" xfId="44" applyNumberFormat="1" applyFont="1" applyFill="1" applyBorder="1" applyAlignment="1" applyProtection="1">
      <alignment horizontal="left"/>
      <protection locked="0"/>
    </xf>
    <xf numFmtId="9" fontId="7" fillId="36" borderId="0" xfId="59" applyFont="1" applyFill="1" applyBorder="1" applyAlignment="1" applyProtection="1">
      <alignment horizontal="center"/>
      <protection locked="0"/>
    </xf>
    <xf numFmtId="9" fontId="7" fillId="36" borderId="0" xfId="0" applyNumberFormat="1" applyFont="1" applyFill="1" applyBorder="1" applyAlignment="1" applyProtection="1">
      <alignment/>
      <protection locked="0"/>
    </xf>
    <xf numFmtId="10" fontId="7" fillId="36" borderId="0" xfId="0" applyNumberFormat="1" applyFont="1" applyFill="1" applyBorder="1" applyAlignment="1" applyProtection="1">
      <alignment/>
      <protection locked="0"/>
    </xf>
    <xf numFmtId="164" fontId="7" fillId="36" borderId="0" xfId="0" applyNumberFormat="1" applyFont="1" applyFill="1" applyBorder="1" applyAlignment="1" applyProtection="1">
      <alignment/>
      <protection locked="0"/>
    </xf>
    <xf numFmtId="1" fontId="7" fillId="36" borderId="0" xfId="0" applyNumberFormat="1" applyFont="1" applyFill="1" applyBorder="1" applyAlignment="1" applyProtection="1">
      <alignment/>
      <protection locked="0"/>
    </xf>
    <xf numFmtId="165" fontId="7" fillId="36" borderId="0" xfId="0" applyNumberFormat="1" applyFont="1" applyFill="1" applyBorder="1" applyAlignment="1" applyProtection="1">
      <alignment/>
      <protection locked="0"/>
    </xf>
    <xf numFmtId="166" fontId="7" fillId="36" borderId="0" xfId="0" applyNumberFormat="1" applyFont="1" applyFill="1" applyBorder="1" applyAlignment="1" applyProtection="1">
      <alignment/>
      <protection locked="0"/>
    </xf>
    <xf numFmtId="169" fontId="7" fillId="37" borderId="0" xfId="44" applyNumberFormat="1" applyFont="1" applyFill="1" applyBorder="1" applyAlignment="1" applyProtection="1">
      <alignment horizontal="left"/>
      <protection locked="0"/>
    </xf>
    <xf numFmtId="164" fontId="7" fillId="37" borderId="0" xfId="0" applyNumberFormat="1" applyFont="1" applyFill="1" applyBorder="1" applyAlignment="1" applyProtection="1">
      <alignment/>
      <protection locked="0"/>
    </xf>
    <xf numFmtId="8" fontId="7" fillId="37" borderId="0" xfId="0" applyNumberFormat="1" applyFont="1" applyFill="1" applyBorder="1" applyAlignment="1" applyProtection="1">
      <alignment/>
      <protection locked="0"/>
    </xf>
    <xf numFmtId="44" fontId="3" fillId="37" borderId="0" xfId="0" applyNumberFormat="1" applyFont="1" applyFill="1" applyBorder="1" applyAlignment="1" applyProtection="1">
      <alignment/>
      <protection locked="0"/>
    </xf>
    <xf numFmtId="165" fontId="3" fillId="37" borderId="0" xfId="0" applyNumberFormat="1" applyFont="1" applyFill="1" applyBorder="1" applyAlignment="1" applyProtection="1">
      <alignment/>
      <protection locked="0"/>
    </xf>
    <xf numFmtId="165" fontId="3" fillId="37" borderId="0" xfId="0" applyNumberFormat="1" applyFont="1" applyFill="1" applyBorder="1" applyAlignment="1" applyProtection="1">
      <alignment/>
      <protection locked="0"/>
    </xf>
    <xf numFmtId="165" fontId="6" fillId="37" borderId="0" xfId="0" applyNumberFormat="1" applyFont="1" applyFill="1" applyBorder="1" applyAlignment="1" applyProtection="1">
      <alignment/>
      <protection locked="0"/>
    </xf>
    <xf numFmtId="44" fontId="8" fillId="37" borderId="0" xfId="0" applyNumberFormat="1" applyFont="1" applyFill="1" applyBorder="1" applyAlignment="1" applyProtection="1">
      <alignment/>
      <protection locked="0"/>
    </xf>
    <xf numFmtId="0" fontId="3" fillId="33" borderId="19" xfId="0" applyNumberFormat="1" applyFont="1" applyFill="1" applyBorder="1" applyAlignment="1" applyProtection="1">
      <alignment/>
      <protection locked="0"/>
    </xf>
    <xf numFmtId="0" fontId="3" fillId="33" borderId="20" xfId="0" applyNumberFormat="1" applyFont="1" applyFill="1" applyBorder="1" applyAlignment="1" applyProtection="1">
      <alignment/>
      <protection locked="0"/>
    </xf>
    <xf numFmtId="0" fontId="3" fillId="33" borderId="20" xfId="0" applyNumberFormat="1" applyFont="1" applyFill="1" applyBorder="1" applyAlignment="1" applyProtection="1">
      <alignment/>
      <protection locked="0"/>
    </xf>
    <xf numFmtId="166" fontId="7" fillId="0" borderId="20" xfId="0" applyNumberFormat="1" applyFont="1" applyFill="1" applyBorder="1" applyAlignment="1" applyProtection="1">
      <alignment horizontal="center"/>
      <protection locked="0"/>
    </xf>
    <xf numFmtId="0" fontId="3" fillId="34" borderId="20" xfId="0" applyNumberFormat="1" applyFont="1" applyFill="1" applyBorder="1" applyAlignment="1" applyProtection="1">
      <alignment/>
      <protection locked="0"/>
    </xf>
    <xf numFmtId="164" fontId="3" fillId="33" borderId="20" xfId="0" applyNumberFormat="1" applyFont="1" applyFill="1" applyBorder="1" applyAlignment="1" applyProtection="1">
      <alignment/>
      <protection locked="0"/>
    </xf>
    <xf numFmtId="0" fontId="2" fillId="0" borderId="21" xfId="0" applyNumberFormat="1" applyFont="1" applyBorder="1" applyAlignment="1" applyProtection="1">
      <alignment/>
      <protection locked="0"/>
    </xf>
    <xf numFmtId="0" fontId="61" fillId="36" borderId="0" xfId="0" applyFont="1" applyFill="1" applyAlignment="1">
      <alignment/>
    </xf>
    <xf numFmtId="0" fontId="2" fillId="36" borderId="0" xfId="0" applyNumberFormat="1" applyFont="1" applyFill="1" applyAlignment="1">
      <alignment/>
    </xf>
    <xf numFmtId="0" fontId="2" fillId="35" borderId="0" xfId="0" applyNumberFormat="1" applyFont="1" applyFill="1" applyAlignment="1">
      <alignment/>
    </xf>
    <xf numFmtId="0" fontId="57" fillId="38" borderId="22" xfId="0" applyNumberFormat="1" applyFont="1" applyFill="1" applyBorder="1" applyAlignment="1" applyProtection="1">
      <alignment horizontal="center"/>
      <protection locked="0"/>
    </xf>
    <xf numFmtId="0" fontId="57" fillId="38" borderId="23" xfId="0" applyNumberFormat="1" applyFont="1" applyFill="1" applyBorder="1" applyAlignment="1" applyProtection="1">
      <alignment horizontal="center"/>
      <protection locked="0"/>
    </xf>
    <xf numFmtId="0" fontId="57" fillId="38" borderId="24" xfId="0" applyNumberFormat="1" applyFont="1" applyFill="1" applyBorder="1" applyAlignment="1" applyProtection="1">
      <alignment horizontal="center"/>
      <protection locked="0"/>
    </xf>
    <xf numFmtId="0" fontId="3" fillId="38" borderId="14" xfId="0" applyNumberFormat="1" applyFont="1" applyFill="1" applyBorder="1" applyAlignment="1" applyProtection="1">
      <alignment/>
      <protection locked="0"/>
    </xf>
    <xf numFmtId="0" fontId="3" fillId="38" borderId="0" xfId="0" applyNumberFormat="1" applyFont="1" applyFill="1" applyBorder="1" applyAlignment="1" applyProtection="1">
      <alignment/>
      <protection locked="0"/>
    </xf>
    <xf numFmtId="0" fontId="0" fillId="0" borderId="0" xfId="0" applyBorder="1" applyAlignment="1" applyProtection="1">
      <alignment horizontal="center" vertical="center" wrapText="1"/>
      <protection locked="0"/>
    </xf>
    <xf numFmtId="0" fontId="7" fillId="33" borderId="23" xfId="0" applyNumberFormat="1" applyFont="1" applyFill="1" applyBorder="1" applyAlignment="1" applyProtection="1">
      <alignment horizontal="left" vertical="top" wrapText="1"/>
      <protection locked="0"/>
    </xf>
    <xf numFmtId="0" fontId="7" fillId="33" borderId="0" xfId="0" applyNumberFormat="1" applyFont="1" applyFill="1" applyBorder="1" applyAlignment="1" applyProtection="1">
      <alignment horizontal="left" vertical="top" wrapText="1"/>
      <protection locked="0"/>
    </xf>
    <xf numFmtId="0" fontId="3" fillId="38" borderId="14" xfId="0" applyNumberFormat="1" applyFont="1" applyFill="1" applyBorder="1" applyAlignment="1" applyProtection="1">
      <alignment/>
      <protection locked="0"/>
    </xf>
    <xf numFmtId="0" fontId="3" fillId="38" borderId="0" xfId="0" applyNumberFormat="1" applyFont="1" applyFill="1" applyBorder="1" applyAlignment="1" applyProtection="1">
      <alignment/>
      <protection locked="0"/>
    </xf>
    <xf numFmtId="0" fontId="6" fillId="34" borderId="14" xfId="0" applyNumberFormat="1" applyFont="1" applyFill="1" applyBorder="1" applyAlignment="1" applyProtection="1">
      <alignment horizontal="left"/>
      <protection locked="0"/>
    </xf>
    <xf numFmtId="0" fontId="6" fillId="34" borderId="0" xfId="0" applyNumberFormat="1" applyFont="1" applyFill="1" applyBorder="1" applyAlignment="1" applyProtection="1">
      <alignment horizontal="left"/>
      <protection locked="0"/>
    </xf>
    <xf numFmtId="0" fontId="3" fillId="34" borderId="0" xfId="0" applyNumberFormat="1" applyFont="1" applyFill="1" applyBorder="1" applyAlignment="1" applyProtection="1">
      <alignment/>
      <protection locked="0"/>
    </xf>
    <xf numFmtId="0" fontId="56" fillId="33" borderId="0" xfId="0" applyNumberFormat="1" applyFont="1" applyFill="1" applyBorder="1" applyAlignment="1">
      <alignment vertical="top" wrapText="1"/>
    </xf>
    <xf numFmtId="0" fontId="3" fillId="33" borderId="0" xfId="0" applyNumberFormat="1"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FFFF"/>
      <rgbColor rgb="00CCCCCC"/>
      <rgbColor rgb="00FFFFFF"/>
      <rgbColor rgb="0066B132"/>
      <rgbColor rgb="00000099"/>
      <rgbColor rgb="00C0C0C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1143000</xdr:colOff>
      <xdr:row>4</xdr:row>
      <xdr:rowOff>47625</xdr:rowOff>
    </xdr:from>
    <xdr:to>
      <xdr:col>8</xdr:col>
      <xdr:colOff>285750</xdr:colOff>
      <xdr:row>15</xdr:row>
      <xdr:rowOff>85725</xdr:rowOff>
    </xdr:to>
    <xdr:pic>
      <xdr:nvPicPr>
        <xdr:cNvPr id="1" name="Picture 2"/>
        <xdr:cNvPicPr preferRelativeResize="1">
          <a:picLocks noChangeAspect="1"/>
        </xdr:cNvPicPr>
      </xdr:nvPicPr>
      <xdr:blipFill>
        <a:blip r:embed="rId1"/>
        <a:stretch>
          <a:fillRect/>
        </a:stretch>
      </xdr:blipFill>
      <xdr:spPr>
        <a:xfrm>
          <a:off x="6819900" y="1038225"/>
          <a:ext cx="4991100" cy="2657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B2:K67"/>
  <sheetViews>
    <sheetView showGridLines="0" tabSelected="1" zoomScaleSheetLayoutView="100" zoomScalePageLayoutView="0" workbookViewId="0" topLeftCell="A1">
      <selection activeCell="B2" sqref="B2:B3"/>
    </sheetView>
  </sheetViews>
  <sheetFormatPr defaultColWidth="10.19921875" defaultRowHeight="19.5" customHeight="1"/>
  <cols>
    <col min="1" max="1" width="10.19921875" style="1" customWidth="1"/>
    <col min="2" max="2" width="35.69921875" style="1" customWidth="1"/>
    <col min="3" max="3" width="13.69921875" style="1" customWidth="1"/>
    <col min="4" max="4" width="15.5" style="1" customWidth="1"/>
    <col min="5" max="5" width="10.19921875" style="1" customWidth="1"/>
    <col min="6" max="6" width="10.69921875" style="1" customWidth="1"/>
    <col min="7" max="7" width="12.69921875" style="1" customWidth="1"/>
    <col min="8" max="8" width="12.296875" style="1" customWidth="1"/>
    <col min="9" max="9" width="9" style="1" customWidth="1"/>
    <col min="10" max="16384" width="10.19921875" style="1" customWidth="1"/>
  </cols>
  <sheetData>
    <row r="2" spans="2:4" ht="19.5" customHeight="1">
      <c r="B2" t="s">
        <v>81</v>
      </c>
      <c r="C2" s="97"/>
      <c r="D2" s="97"/>
    </row>
    <row r="3" ht="19.5" customHeight="1">
      <c r="B3" t="s">
        <v>82</v>
      </c>
    </row>
    <row r="4" spans="2:4" ht="19.5" customHeight="1" thickBot="1">
      <c r="B4" s="95" t="s">
        <v>80</v>
      </c>
      <c r="C4" s="96"/>
      <c r="D4" s="96"/>
    </row>
    <row r="5" spans="2:10" ht="18.75" customHeight="1">
      <c r="B5" s="98" t="s">
        <v>77</v>
      </c>
      <c r="C5" s="99"/>
      <c r="D5" s="99"/>
      <c r="E5" s="99"/>
      <c r="F5" s="99"/>
      <c r="G5" s="99"/>
      <c r="H5" s="100"/>
      <c r="I5" s="31"/>
      <c r="J5" s="31"/>
    </row>
    <row r="6" spans="2:10" ht="18.75" customHeight="1">
      <c r="B6" s="38" t="s">
        <v>74</v>
      </c>
      <c r="C6" s="71">
        <v>0</v>
      </c>
      <c r="D6" s="39"/>
      <c r="E6" s="88"/>
      <c r="F6" s="69"/>
      <c r="G6" s="69"/>
      <c r="H6" s="70"/>
      <c r="I6" s="30"/>
      <c r="J6" s="29"/>
    </row>
    <row r="7" spans="2:10" ht="18.75" customHeight="1">
      <c r="B7" s="40" t="s">
        <v>30</v>
      </c>
      <c r="C7" s="72">
        <v>0</v>
      </c>
      <c r="D7" s="41"/>
      <c r="E7" s="89"/>
      <c r="F7" s="69"/>
      <c r="G7" s="69"/>
      <c r="H7" s="70"/>
      <c r="I7" s="30"/>
      <c r="J7" s="29"/>
    </row>
    <row r="8" spans="2:10" ht="18.75" customHeight="1">
      <c r="B8" s="43" t="s">
        <v>33</v>
      </c>
      <c r="C8" s="73">
        <v>0.1</v>
      </c>
      <c r="D8" s="80">
        <f>C7*C8</f>
        <v>0</v>
      </c>
      <c r="E8" s="89"/>
      <c r="F8" s="69"/>
      <c r="G8" s="69"/>
      <c r="H8" s="70"/>
      <c r="I8" s="30"/>
      <c r="J8" s="29"/>
    </row>
    <row r="9" spans="2:10" ht="18.75" customHeight="1">
      <c r="B9" s="40" t="s">
        <v>35</v>
      </c>
      <c r="C9" s="81">
        <f>C7-(C7*C8)</f>
        <v>0</v>
      </c>
      <c r="D9" s="68"/>
      <c r="E9" s="89"/>
      <c r="F9" s="69"/>
      <c r="G9" s="69"/>
      <c r="H9" s="70"/>
      <c r="I9" s="30"/>
      <c r="J9" s="29"/>
    </row>
    <row r="10" spans="2:10" ht="18.75" customHeight="1">
      <c r="B10" s="43" t="s">
        <v>0</v>
      </c>
      <c r="C10" s="74">
        <v>0.25</v>
      </c>
      <c r="D10" s="68"/>
      <c r="E10" s="89"/>
      <c r="F10" s="69"/>
      <c r="G10" s="69"/>
      <c r="H10" s="70"/>
      <c r="I10" s="28"/>
      <c r="J10" s="29"/>
    </row>
    <row r="11" spans="2:10" ht="18.75" customHeight="1">
      <c r="B11" s="40" t="s">
        <v>1</v>
      </c>
      <c r="C11" s="81">
        <f>C9*C10</f>
        <v>0</v>
      </c>
      <c r="D11" s="68"/>
      <c r="E11" s="89"/>
      <c r="F11" s="69"/>
      <c r="G11" s="69"/>
      <c r="H11" s="70"/>
      <c r="I11" s="28"/>
      <c r="J11" s="29"/>
    </row>
    <row r="12" spans="2:10" ht="18.75" customHeight="1">
      <c r="B12" s="40" t="s">
        <v>2</v>
      </c>
      <c r="C12" s="81">
        <f>C9-C11</f>
        <v>0</v>
      </c>
      <c r="D12" s="68"/>
      <c r="E12" s="89"/>
      <c r="F12" s="69"/>
      <c r="G12" s="69"/>
      <c r="H12" s="70"/>
      <c r="I12" s="28"/>
      <c r="J12" s="29"/>
    </row>
    <row r="13" spans="2:10" ht="18.75" customHeight="1">
      <c r="B13" s="43" t="s">
        <v>3</v>
      </c>
      <c r="C13" s="75">
        <v>0.0655</v>
      </c>
      <c r="D13" s="68"/>
      <c r="E13" s="89"/>
      <c r="F13" s="44"/>
      <c r="G13" s="44"/>
      <c r="H13" s="45"/>
      <c r="I13" s="28"/>
      <c r="J13" s="29"/>
    </row>
    <row r="14" spans="2:10" ht="18.75" customHeight="1">
      <c r="B14" s="43" t="s">
        <v>39</v>
      </c>
      <c r="C14" s="76">
        <v>11000</v>
      </c>
      <c r="D14" s="68"/>
      <c r="E14" s="89"/>
      <c r="F14" s="44"/>
      <c r="G14" s="44"/>
      <c r="H14" s="45"/>
      <c r="I14" s="28"/>
      <c r="J14" s="29"/>
    </row>
    <row r="15" spans="2:10" ht="18.75" customHeight="1">
      <c r="B15" s="46" t="s">
        <v>75</v>
      </c>
      <c r="C15" s="77">
        <v>15</v>
      </c>
      <c r="D15" s="68"/>
      <c r="E15" s="89"/>
      <c r="F15" s="44"/>
      <c r="G15" s="44"/>
      <c r="H15" s="45"/>
      <c r="I15" s="28"/>
      <c r="J15" s="29"/>
    </row>
    <row r="16" spans="2:10" ht="18.75" customHeight="1">
      <c r="B16" s="46" t="s">
        <v>4</v>
      </c>
      <c r="C16" s="47" t="s">
        <v>5</v>
      </c>
      <c r="D16" s="48" t="s">
        <v>6</v>
      </c>
      <c r="E16" s="89"/>
      <c r="F16" s="44"/>
      <c r="G16" s="44"/>
      <c r="H16" s="45"/>
      <c r="I16" s="28"/>
      <c r="J16" s="29"/>
    </row>
    <row r="17" spans="2:10" ht="18.75" customHeight="1">
      <c r="B17" s="40" t="s">
        <v>7</v>
      </c>
      <c r="C17" s="82">
        <f>PMT(C13/12,C15*12,C12*-1)</f>
        <v>0</v>
      </c>
      <c r="D17" s="83">
        <f>C17*12</f>
        <v>0</v>
      </c>
      <c r="E17" s="89"/>
      <c r="F17" s="42"/>
      <c r="G17" s="42"/>
      <c r="H17" s="49"/>
      <c r="I17" s="2"/>
      <c r="J17" s="29"/>
    </row>
    <row r="18" spans="2:10" ht="15.75">
      <c r="B18" s="106"/>
      <c r="C18" s="107"/>
      <c r="D18" s="107"/>
      <c r="E18" s="89"/>
      <c r="F18" s="44"/>
      <c r="G18" s="44"/>
      <c r="H18" s="49"/>
      <c r="I18" s="2"/>
      <c r="J18" s="29"/>
    </row>
    <row r="19" spans="2:10" ht="18.75" customHeight="1">
      <c r="B19" s="40" t="s">
        <v>8</v>
      </c>
      <c r="C19" s="48" t="s">
        <v>5</v>
      </c>
      <c r="D19" s="48" t="s">
        <v>6</v>
      </c>
      <c r="E19" s="89"/>
      <c r="F19" s="42"/>
      <c r="G19" s="42"/>
      <c r="H19" s="49"/>
      <c r="I19" s="2"/>
      <c r="J19" s="29"/>
    </row>
    <row r="20" spans="2:10" ht="18.75" customHeight="1">
      <c r="B20" s="46" t="s">
        <v>9</v>
      </c>
      <c r="C20" s="78">
        <v>0</v>
      </c>
      <c r="D20" s="84">
        <f>C20*12</f>
        <v>0</v>
      </c>
      <c r="E20" s="89"/>
      <c r="F20" s="42"/>
      <c r="G20" s="42"/>
      <c r="H20" s="49"/>
      <c r="I20" s="2"/>
      <c r="J20" s="29"/>
    </row>
    <row r="21" spans="2:10" ht="18.75" customHeight="1">
      <c r="B21" s="46" t="s">
        <v>10</v>
      </c>
      <c r="C21" s="78">
        <v>0</v>
      </c>
      <c r="D21" s="84">
        <f>C21*12</f>
        <v>0</v>
      </c>
      <c r="E21" s="89"/>
      <c r="F21" s="42"/>
      <c r="G21" s="42"/>
      <c r="H21" s="49"/>
      <c r="I21" s="2"/>
      <c r="J21" s="29"/>
    </row>
    <row r="22" spans="2:10" ht="18.75" customHeight="1">
      <c r="B22" s="46" t="s">
        <v>11</v>
      </c>
      <c r="C22" s="78">
        <v>0</v>
      </c>
      <c r="D22" s="84">
        <f>C22*12</f>
        <v>0</v>
      </c>
      <c r="E22" s="89"/>
      <c r="F22" s="42"/>
      <c r="G22" s="42"/>
      <c r="H22" s="49"/>
      <c r="I22" s="2"/>
      <c r="J22" s="29"/>
    </row>
    <row r="23" spans="2:10" ht="18.75" customHeight="1">
      <c r="B23" s="46" t="s">
        <v>12</v>
      </c>
      <c r="C23" s="78">
        <v>0</v>
      </c>
      <c r="D23" s="84">
        <f>C23*12</f>
        <v>0</v>
      </c>
      <c r="E23" s="89"/>
      <c r="F23" s="51"/>
      <c r="G23" s="52"/>
      <c r="H23" s="53"/>
      <c r="I23" s="4"/>
      <c r="J23" s="29"/>
    </row>
    <row r="24" spans="2:10" ht="18.75" customHeight="1">
      <c r="B24" s="43" t="s">
        <v>31</v>
      </c>
      <c r="C24" s="50">
        <f>SUM(C20:C23)</f>
        <v>0</v>
      </c>
      <c r="D24" s="85">
        <f>SUM(D20:D23)</f>
        <v>0</v>
      </c>
      <c r="E24" s="89"/>
      <c r="F24" s="42"/>
      <c r="G24" s="42"/>
      <c r="H24" s="49"/>
      <c r="I24" s="2"/>
      <c r="J24" s="29"/>
    </row>
    <row r="25" spans="2:10" ht="18.75" customHeight="1">
      <c r="B25" s="43" t="s">
        <v>32</v>
      </c>
      <c r="C25" s="74">
        <v>0.05</v>
      </c>
      <c r="D25" s="54"/>
      <c r="E25" s="89"/>
      <c r="F25" s="55"/>
      <c r="G25" s="42"/>
      <c r="H25" s="49"/>
      <c r="I25" s="2"/>
      <c r="J25" s="29"/>
    </row>
    <row r="26" spans="2:10" ht="18.75" customHeight="1">
      <c r="B26" s="40" t="s">
        <v>40</v>
      </c>
      <c r="C26" s="86">
        <f>C24-(C24*$C$25)</f>
        <v>0</v>
      </c>
      <c r="D26" s="86">
        <f>D24-(D24*$C$25)</f>
        <v>0</v>
      </c>
      <c r="E26" s="89"/>
      <c r="F26" s="42"/>
      <c r="G26" s="56"/>
      <c r="H26" s="49"/>
      <c r="I26" s="2"/>
      <c r="J26" s="29"/>
    </row>
    <row r="27" spans="2:10" ht="15.75">
      <c r="B27" s="101"/>
      <c r="C27" s="102"/>
      <c r="D27" s="102"/>
      <c r="E27" s="89"/>
      <c r="F27" s="42"/>
      <c r="G27" s="42"/>
      <c r="H27" s="49"/>
      <c r="I27" s="2"/>
      <c r="J27" s="29"/>
    </row>
    <row r="28" spans="2:10" ht="18.75" customHeight="1">
      <c r="B28" s="40" t="s">
        <v>13</v>
      </c>
      <c r="C28" s="48" t="s">
        <v>76</v>
      </c>
      <c r="D28" s="57" t="s">
        <v>6</v>
      </c>
      <c r="E28" s="90"/>
      <c r="F28" s="42"/>
      <c r="G28" s="42"/>
      <c r="H28" s="58"/>
      <c r="I28" s="2"/>
      <c r="J28" s="29"/>
    </row>
    <row r="29" spans="2:10" ht="18.75" customHeight="1">
      <c r="B29" s="43" t="s">
        <v>15</v>
      </c>
      <c r="C29" s="87">
        <f>D29/12</f>
        <v>0</v>
      </c>
      <c r="D29" s="78">
        <v>0</v>
      </c>
      <c r="E29" s="91"/>
      <c r="F29" s="103"/>
      <c r="G29" s="103"/>
      <c r="H29" s="59"/>
      <c r="I29" s="2"/>
      <c r="J29" s="29"/>
    </row>
    <row r="30" spans="2:10" ht="18.75" customHeight="1">
      <c r="B30" s="43" t="s">
        <v>36</v>
      </c>
      <c r="C30" s="87">
        <f aca="true" t="shared" si="0" ref="C30:C35">D30/12</f>
        <v>0</v>
      </c>
      <c r="D30" s="78">
        <v>0</v>
      </c>
      <c r="E30" s="89"/>
      <c r="F30" s="103"/>
      <c r="G30" s="103"/>
      <c r="H30" s="45"/>
      <c r="I30" s="2"/>
      <c r="J30" s="29"/>
    </row>
    <row r="31" spans="2:10" ht="18.75" customHeight="1">
      <c r="B31" s="43" t="s">
        <v>37</v>
      </c>
      <c r="C31" s="87">
        <f t="shared" si="0"/>
        <v>0</v>
      </c>
      <c r="D31" s="78">
        <v>0</v>
      </c>
      <c r="E31" s="89"/>
      <c r="F31" s="42"/>
      <c r="G31" s="42"/>
      <c r="H31" s="45"/>
      <c r="I31" s="2"/>
      <c r="J31" s="29"/>
    </row>
    <row r="32" spans="2:10" ht="18.75" customHeight="1">
      <c r="B32" s="43" t="s">
        <v>29</v>
      </c>
      <c r="C32" s="87">
        <f>D32/12</f>
        <v>0</v>
      </c>
      <c r="D32" s="76">
        <v>0</v>
      </c>
      <c r="E32" s="89"/>
      <c r="F32" s="42"/>
      <c r="G32" s="42"/>
      <c r="H32" s="49"/>
      <c r="I32" s="2"/>
      <c r="J32" s="29"/>
    </row>
    <row r="33" spans="2:10" ht="18.75" customHeight="1">
      <c r="B33" s="43" t="s">
        <v>34</v>
      </c>
      <c r="C33" s="87">
        <f t="shared" si="0"/>
        <v>0</v>
      </c>
      <c r="D33" s="78">
        <v>0</v>
      </c>
      <c r="E33" s="89"/>
      <c r="F33" s="44"/>
      <c r="G33" s="44"/>
      <c r="H33" s="45"/>
      <c r="I33" s="29"/>
      <c r="J33" s="29"/>
    </row>
    <row r="34" spans="2:10" ht="18.75" customHeight="1">
      <c r="B34" s="43" t="s">
        <v>14</v>
      </c>
      <c r="C34" s="87">
        <f t="shared" si="0"/>
        <v>0</v>
      </c>
      <c r="D34" s="78">
        <v>0</v>
      </c>
      <c r="E34" s="89"/>
      <c r="F34" s="60" t="s">
        <v>72</v>
      </c>
      <c r="G34" s="44"/>
      <c r="H34" s="45"/>
      <c r="I34" s="29"/>
      <c r="J34" s="29"/>
    </row>
    <row r="35" spans="2:10" ht="18.75" customHeight="1">
      <c r="B35" s="43" t="s">
        <v>38</v>
      </c>
      <c r="C35" s="87">
        <f t="shared" si="0"/>
        <v>0</v>
      </c>
      <c r="D35" s="78">
        <v>0</v>
      </c>
      <c r="E35" s="89"/>
      <c r="F35" s="61" t="s">
        <v>73</v>
      </c>
      <c r="G35" s="44"/>
      <c r="H35" s="45"/>
      <c r="I35" s="29"/>
      <c r="J35" s="29"/>
    </row>
    <row r="36" spans="2:10" ht="18.75" customHeight="1">
      <c r="B36" s="40" t="s">
        <v>16</v>
      </c>
      <c r="C36" s="86">
        <f>SUM(C29:C35)</f>
        <v>0</v>
      </c>
      <c r="D36" s="86">
        <f>SUM(D29:D35)</f>
        <v>0</v>
      </c>
      <c r="E36" s="92"/>
      <c r="F36" s="62" t="e">
        <f>(F37)/D24</f>
        <v>#DIV/0!</v>
      </c>
      <c r="G36" s="44"/>
      <c r="H36" s="45"/>
      <c r="I36" s="29"/>
      <c r="J36" s="29"/>
    </row>
    <row r="37" spans="2:10" ht="15.75">
      <c r="B37" s="101"/>
      <c r="C37" s="102"/>
      <c r="D37" s="102"/>
      <c r="E37" s="89"/>
      <c r="F37" s="63">
        <f>(D24*C25)+D36</f>
        <v>0</v>
      </c>
      <c r="G37" s="44"/>
      <c r="H37" s="45"/>
      <c r="I37" s="29"/>
      <c r="J37" s="29"/>
    </row>
    <row r="38" spans="2:10" ht="18.75" customHeight="1">
      <c r="B38" s="40" t="s">
        <v>41</v>
      </c>
      <c r="C38" s="86">
        <f>C26-C36</f>
        <v>0</v>
      </c>
      <c r="D38" s="86">
        <f>D26-D36</f>
        <v>0</v>
      </c>
      <c r="E38" s="93"/>
      <c r="F38" s="42"/>
      <c r="G38" s="42"/>
      <c r="H38" s="49"/>
      <c r="I38" s="2"/>
      <c r="J38" s="29"/>
    </row>
    <row r="39" spans="2:10" ht="15.75">
      <c r="B39" s="106"/>
      <c r="C39" s="107"/>
      <c r="D39" s="107"/>
      <c r="E39" s="89"/>
      <c r="F39" s="42"/>
      <c r="G39" s="42"/>
      <c r="H39" s="49"/>
      <c r="I39" s="2"/>
      <c r="J39" s="29"/>
    </row>
    <row r="40" spans="2:10" ht="18.75" customHeight="1">
      <c r="B40" s="46" t="s">
        <v>17</v>
      </c>
      <c r="C40" s="84">
        <f>D40/12</f>
        <v>0</v>
      </c>
      <c r="D40" s="84">
        <f>D17</f>
        <v>0</v>
      </c>
      <c r="E40" s="89"/>
      <c r="F40" s="42"/>
      <c r="G40" s="42"/>
      <c r="H40" s="49"/>
      <c r="I40" s="2"/>
      <c r="J40" s="29"/>
    </row>
    <row r="41" spans="2:10" ht="18.75" customHeight="1">
      <c r="B41" s="46" t="s">
        <v>44</v>
      </c>
      <c r="C41" s="84">
        <f>C11+C14</f>
        <v>11000</v>
      </c>
      <c r="D41" s="64"/>
      <c r="E41" s="89"/>
      <c r="F41" s="42"/>
      <c r="G41" s="42"/>
      <c r="H41" s="49"/>
      <c r="I41" s="2"/>
      <c r="J41" s="29"/>
    </row>
    <row r="42" spans="2:11" ht="18.75" customHeight="1">
      <c r="B42" s="40" t="s">
        <v>18</v>
      </c>
      <c r="C42" s="86">
        <f>C38-C40</f>
        <v>0</v>
      </c>
      <c r="D42" s="86">
        <f>D38-D40</f>
        <v>0</v>
      </c>
      <c r="E42" s="89"/>
      <c r="F42" s="42"/>
      <c r="G42" s="42"/>
      <c r="H42" s="49"/>
      <c r="I42" s="2"/>
      <c r="J42" s="29"/>
      <c r="K42" s="14"/>
    </row>
    <row r="43" spans="2:10" ht="15.75">
      <c r="B43" s="106"/>
      <c r="C43" s="107"/>
      <c r="D43" s="107"/>
      <c r="E43" s="92"/>
      <c r="F43" s="42"/>
      <c r="G43" s="42"/>
      <c r="H43" s="49"/>
      <c r="I43" s="2"/>
      <c r="J43" s="29"/>
    </row>
    <row r="44" spans="2:10" ht="18.75" customHeight="1">
      <c r="B44" s="108" t="s">
        <v>19</v>
      </c>
      <c r="C44" s="109"/>
      <c r="D44" s="109"/>
      <c r="E44" s="89"/>
      <c r="F44" s="42"/>
      <c r="G44" s="42"/>
      <c r="H44" s="49"/>
      <c r="I44" s="2"/>
      <c r="J44" s="29"/>
    </row>
    <row r="45" spans="2:10" ht="18.75" customHeight="1">
      <c r="B45" s="46" t="s">
        <v>47</v>
      </c>
      <c r="C45" s="79">
        <v>0.044</v>
      </c>
      <c r="D45" s="110"/>
      <c r="E45" s="89"/>
      <c r="F45" s="42"/>
      <c r="G45" s="42"/>
      <c r="H45" s="49"/>
      <c r="I45" s="2"/>
      <c r="J45" s="29"/>
    </row>
    <row r="46" spans="2:10" ht="18.75" customHeight="1">
      <c r="B46" s="46" t="s">
        <v>46</v>
      </c>
      <c r="C46" s="79">
        <v>0.031</v>
      </c>
      <c r="D46" s="110"/>
      <c r="E46" s="89"/>
      <c r="F46" s="42"/>
      <c r="G46" s="42"/>
      <c r="H46" s="49"/>
      <c r="I46" s="2"/>
      <c r="J46" s="29"/>
    </row>
    <row r="47" spans="2:10" ht="18.75" customHeight="1">
      <c r="B47" s="46" t="s">
        <v>20</v>
      </c>
      <c r="C47" s="79">
        <v>0.07</v>
      </c>
      <c r="D47" s="110"/>
      <c r="E47" s="89"/>
      <c r="F47" s="42"/>
      <c r="G47" s="42"/>
      <c r="H47" s="49"/>
      <c r="I47" s="2"/>
      <c r="J47" s="29"/>
    </row>
    <row r="48" spans="2:10" ht="18.75" customHeight="1" thickBot="1">
      <c r="B48" s="65"/>
      <c r="C48" s="66"/>
      <c r="D48" s="66"/>
      <c r="E48" s="94"/>
      <c r="F48" s="66"/>
      <c r="G48" s="66"/>
      <c r="H48" s="67"/>
      <c r="I48" s="29"/>
      <c r="J48" s="29"/>
    </row>
    <row r="49" spans="2:10" ht="12.75" customHeight="1">
      <c r="B49" s="104" t="s">
        <v>78</v>
      </c>
      <c r="C49" s="104"/>
      <c r="D49" s="104"/>
      <c r="E49" s="104"/>
      <c r="F49" s="104"/>
      <c r="G49" s="104"/>
      <c r="H49" s="104"/>
      <c r="I49" s="27"/>
      <c r="J49" s="29"/>
    </row>
    <row r="50" spans="2:10" ht="18.75" customHeight="1">
      <c r="B50" s="105"/>
      <c r="C50" s="105"/>
      <c r="D50" s="105"/>
      <c r="E50" s="105"/>
      <c r="F50" s="105"/>
      <c r="G50" s="105"/>
      <c r="H50" s="105"/>
      <c r="I50" s="27"/>
      <c r="J50" s="29"/>
    </row>
    <row r="51" spans="2:10" ht="18.75" customHeight="1">
      <c r="B51" s="105"/>
      <c r="C51" s="105"/>
      <c r="D51" s="105"/>
      <c r="E51" s="105"/>
      <c r="F51" s="105"/>
      <c r="G51" s="105"/>
      <c r="H51" s="105"/>
      <c r="I51" s="27"/>
      <c r="J51" s="29"/>
    </row>
    <row r="52" spans="2:10" ht="18.75" customHeight="1">
      <c r="B52" s="105"/>
      <c r="C52" s="105"/>
      <c r="D52" s="105"/>
      <c r="E52" s="105"/>
      <c r="F52" s="105"/>
      <c r="G52" s="105"/>
      <c r="H52" s="105"/>
      <c r="I52" s="27"/>
      <c r="J52" s="29"/>
    </row>
    <row r="53" spans="2:10" ht="18.75" customHeight="1">
      <c r="B53" s="32"/>
      <c r="C53" s="32"/>
      <c r="D53" s="32"/>
      <c r="E53" s="32"/>
      <c r="F53" s="32"/>
      <c r="G53" s="32"/>
      <c r="H53" s="32"/>
      <c r="I53" s="27"/>
      <c r="J53" s="29"/>
    </row>
    <row r="54" ht="18.75" customHeight="1"/>
    <row r="55" ht="18.75" customHeight="1"/>
    <row r="56" ht="18.75" customHeight="1"/>
    <row r="57" ht="18.75" customHeight="1"/>
    <row r="58" ht="18.75" customHeight="1"/>
    <row r="59" ht="18.75" customHeight="1"/>
    <row r="60" spans="2:9" ht="18.75" customHeight="1">
      <c r="B60" s="33"/>
      <c r="C60" s="33"/>
      <c r="D60" s="33"/>
      <c r="E60" s="34"/>
      <c r="F60" s="33"/>
      <c r="G60" s="35"/>
      <c r="H60" s="35"/>
      <c r="I60" s="35"/>
    </row>
    <row r="61" spans="2:9" ht="18.75" customHeight="1">
      <c r="B61" s="4"/>
      <c r="C61" s="4"/>
      <c r="D61" s="4"/>
      <c r="E61" s="4"/>
      <c r="F61" s="4"/>
      <c r="G61" s="4"/>
      <c r="H61" s="4"/>
      <c r="I61" s="4"/>
    </row>
    <row r="62" spans="2:9" ht="18.75" customHeight="1">
      <c r="B62" s="4"/>
      <c r="C62" s="4"/>
      <c r="D62" s="4"/>
      <c r="E62" s="4"/>
      <c r="F62" s="4"/>
      <c r="G62" s="4"/>
      <c r="H62" s="4"/>
      <c r="I62" s="4"/>
    </row>
    <row r="63" spans="2:9" ht="18.75" customHeight="1">
      <c r="B63" s="36"/>
      <c r="C63" s="4"/>
      <c r="D63" s="4"/>
      <c r="E63" s="4"/>
      <c r="F63" s="4"/>
      <c r="G63" s="4"/>
      <c r="H63" s="4"/>
      <c r="I63" s="4"/>
    </row>
    <row r="64" spans="2:9" ht="18.75" customHeight="1">
      <c r="B64" s="4"/>
      <c r="C64" s="4"/>
      <c r="D64" s="4"/>
      <c r="E64" s="4"/>
      <c r="F64" s="4"/>
      <c r="G64" s="4"/>
      <c r="H64" s="4"/>
      <c r="I64" s="4"/>
    </row>
    <row r="65" spans="2:9" ht="18.75" customHeight="1">
      <c r="B65" s="36"/>
      <c r="C65" s="4"/>
      <c r="D65" s="4"/>
      <c r="E65" s="4"/>
      <c r="F65" s="4"/>
      <c r="G65" s="4"/>
      <c r="H65" s="4"/>
      <c r="I65" s="4"/>
    </row>
    <row r="66" spans="2:9" ht="19.5" customHeight="1">
      <c r="B66" s="37"/>
      <c r="C66" s="29"/>
      <c r="D66" s="29"/>
      <c r="E66" s="29"/>
      <c r="F66" s="29"/>
      <c r="G66" s="29"/>
      <c r="H66" s="29"/>
      <c r="I66" s="29"/>
    </row>
    <row r="67" spans="2:9" ht="19.5" customHeight="1">
      <c r="B67" s="36"/>
      <c r="C67" s="4"/>
      <c r="D67" s="4"/>
      <c r="E67" s="4"/>
      <c r="F67" s="4"/>
      <c r="G67" s="4"/>
      <c r="H67" s="4"/>
      <c r="I67" s="4"/>
    </row>
  </sheetData>
  <sheetProtection/>
  <mergeCells count="10">
    <mergeCell ref="B5:H5"/>
    <mergeCell ref="B37:D37"/>
    <mergeCell ref="F29:G30"/>
    <mergeCell ref="B49:H52"/>
    <mergeCell ref="B39:D39"/>
    <mergeCell ref="B43:D43"/>
    <mergeCell ref="B44:D44"/>
    <mergeCell ref="D45:D47"/>
    <mergeCell ref="B18:D18"/>
    <mergeCell ref="B27:D27"/>
  </mergeCells>
  <printOptions/>
  <pageMargins left="0.75" right="0.75" top="0.3999999761581421" bottom="1" header="0" footer="0.5"/>
  <pageSetup firstPageNumber="1" useFirstPageNumber="1" horizontalDpi="600" verticalDpi="600" orientation="portrait" scale="56"/>
  <drawing r:id="rId3"/>
  <legacyDrawing r:id="rId2"/>
</worksheet>
</file>

<file path=xl/worksheets/sheet2.xml><?xml version="1.0" encoding="utf-8"?>
<worksheet xmlns="http://schemas.openxmlformats.org/spreadsheetml/2006/main" xmlns:r="http://schemas.openxmlformats.org/officeDocument/2006/relationships">
  <dimension ref="A2:AC40"/>
  <sheetViews>
    <sheetView zoomScalePageLayoutView="0" workbookViewId="0" topLeftCell="L1">
      <selection activeCell="X21" sqref="X21"/>
    </sheetView>
  </sheetViews>
  <sheetFormatPr defaultColWidth="11.19921875" defaultRowHeight="14.25"/>
  <cols>
    <col min="1" max="1" width="8.796875" style="0" customWidth="1"/>
    <col min="2" max="2" width="12.19921875" style="0" customWidth="1"/>
    <col min="3" max="3" width="13.19921875" style="0" customWidth="1"/>
    <col min="4" max="4" width="11" style="0" customWidth="1"/>
    <col min="5" max="5" width="14.5" style="0" customWidth="1"/>
    <col min="6" max="7" width="12.796875" style="0" customWidth="1"/>
    <col min="8" max="8" width="9.69921875" style="0" customWidth="1"/>
    <col min="9" max="9" width="13.19921875" style="0" customWidth="1"/>
    <col min="10" max="10" width="8.796875" style="0" customWidth="1"/>
    <col min="11" max="11" width="9.796875" style="0" customWidth="1"/>
    <col min="12" max="12" width="11.69921875" style="0" customWidth="1"/>
    <col min="13" max="13" width="12.69921875" style="0" customWidth="1"/>
    <col min="14" max="14" width="13.19921875" style="0" customWidth="1"/>
    <col min="15" max="16" width="11.19921875" style="0" customWidth="1"/>
    <col min="17" max="17" width="12.69921875" style="0" customWidth="1"/>
    <col min="18" max="18" width="13.5" style="0" customWidth="1"/>
    <col min="19" max="19" width="14.296875" style="0" customWidth="1"/>
    <col min="20" max="21" width="13.296875" style="0" customWidth="1"/>
    <col min="22" max="22" width="10.5" style="0" customWidth="1"/>
    <col min="23" max="24" width="9.69921875" style="0" customWidth="1"/>
    <col min="25" max="25" width="2.69921875" style="0" customWidth="1"/>
    <col min="26" max="26" width="13.19921875" style="0" customWidth="1"/>
    <col min="27" max="27" width="9.69921875" style="0" customWidth="1"/>
    <col min="28" max="28" width="13.5" style="0" customWidth="1"/>
    <col min="29" max="29" width="11.5" style="0" customWidth="1"/>
    <col min="30" max="16384" width="8.796875" style="0" customWidth="1"/>
  </cols>
  <sheetData>
    <row r="2" spans="1:29" ht="15.75">
      <c r="A2" s="19" t="s">
        <v>21</v>
      </c>
      <c r="B2" s="23"/>
      <c r="C2" s="23"/>
      <c r="D2" s="23"/>
      <c r="E2" s="23"/>
      <c r="F2" s="12"/>
      <c r="G2" s="12"/>
      <c r="H2" s="12"/>
      <c r="I2" s="12"/>
      <c r="J2" s="11"/>
      <c r="K2" s="12"/>
      <c r="L2" s="12"/>
      <c r="M2" s="12"/>
      <c r="N2" s="12"/>
      <c r="O2" s="12"/>
      <c r="P2" s="12"/>
      <c r="Q2" s="12"/>
      <c r="R2" s="12"/>
      <c r="S2" s="12"/>
      <c r="T2" s="12"/>
      <c r="U2" s="12"/>
      <c r="V2" s="12"/>
      <c r="W2" s="12"/>
      <c r="X2" s="12"/>
      <c r="Y2" s="12"/>
      <c r="Z2" s="12"/>
      <c r="AA2" s="12"/>
      <c r="AB2" s="12"/>
      <c r="AC2" s="12"/>
    </row>
    <row r="3" spans="1:29" s="24" customFormat="1" ht="105">
      <c r="A3" s="15" t="s">
        <v>22</v>
      </c>
      <c r="B3" s="16" t="s">
        <v>63</v>
      </c>
      <c r="C3" s="16" t="s">
        <v>65</v>
      </c>
      <c r="D3" s="16" t="s">
        <v>64</v>
      </c>
      <c r="E3" s="16" t="s">
        <v>67</v>
      </c>
      <c r="F3" s="15" t="s">
        <v>62</v>
      </c>
      <c r="G3" s="16" t="s">
        <v>66</v>
      </c>
      <c r="H3" s="15" t="s">
        <v>49</v>
      </c>
      <c r="I3" s="16" t="s">
        <v>60</v>
      </c>
      <c r="J3" s="15" t="s">
        <v>23</v>
      </c>
      <c r="K3" s="16" t="s">
        <v>68</v>
      </c>
      <c r="L3" s="16" t="s">
        <v>69</v>
      </c>
      <c r="M3" s="15" t="s">
        <v>51</v>
      </c>
      <c r="N3" s="16" t="s">
        <v>61</v>
      </c>
      <c r="O3" s="15" t="s">
        <v>52</v>
      </c>
      <c r="P3" s="15" t="s">
        <v>53</v>
      </c>
      <c r="Q3" s="16" t="s">
        <v>42</v>
      </c>
      <c r="R3" s="15" t="s">
        <v>50</v>
      </c>
      <c r="S3" s="15" t="s">
        <v>48</v>
      </c>
      <c r="T3" s="16" t="s">
        <v>45</v>
      </c>
      <c r="U3" s="16" t="s">
        <v>56</v>
      </c>
      <c r="V3" s="16" t="s">
        <v>55</v>
      </c>
      <c r="W3" s="16" t="s">
        <v>54</v>
      </c>
      <c r="X3" s="16" t="s">
        <v>59</v>
      </c>
      <c r="Y3" s="16"/>
      <c r="Z3" s="16" t="s">
        <v>70</v>
      </c>
      <c r="AA3" s="16" t="s">
        <v>71</v>
      </c>
      <c r="AB3" s="15" t="s">
        <v>57</v>
      </c>
      <c r="AC3" s="16" t="s">
        <v>58</v>
      </c>
    </row>
    <row r="4" spans="1:29" ht="15.75">
      <c r="A4" s="5">
        <v>1</v>
      </c>
      <c r="B4" s="13">
        <f>'1) HOLD Pro Forma'!D24</f>
        <v>0</v>
      </c>
      <c r="C4" s="25">
        <f>'1) HOLD Pro Forma'!$C$46</f>
        <v>0.031</v>
      </c>
      <c r="D4" s="17">
        <f>'1) HOLD Pro Forma'!$C$25</f>
        <v>0.05</v>
      </c>
      <c r="E4" s="13">
        <f>B4-(B4*D4)</f>
        <v>0</v>
      </c>
      <c r="F4" s="13">
        <f>'1) HOLD Pro Forma'!D36</f>
        <v>0</v>
      </c>
      <c r="G4" s="13">
        <f>E4-F4</f>
        <v>0</v>
      </c>
      <c r="H4" s="13">
        <f>SUMIF('3) Interest Calculations'!$D$5:$D$364,$A4,'3) Interest Calculations'!B$5:B$364)</f>
        <v>15482.5705034816</v>
      </c>
      <c r="I4" s="13">
        <f>H4</f>
        <v>15482.5705034816</v>
      </c>
      <c r="J4" s="13">
        <f>SUMIF('3) Interest Calculations'!$D$5:$D$364,$A4,'3) Interest Calculations'!C$5:C$364)</f>
        <v>10253.200984872703</v>
      </c>
      <c r="K4" s="13">
        <f>G4-H4-J4</f>
        <v>-25735.7714883543</v>
      </c>
      <c r="L4" s="13">
        <f>'1) HOLD Pro Forma'!C7</f>
        <v>0</v>
      </c>
      <c r="M4" s="13">
        <f>L4*'1) HOLD Pro Forma'!$C$45</f>
        <v>0</v>
      </c>
      <c r="N4" s="13">
        <f>M4</f>
        <v>0</v>
      </c>
      <c r="O4" s="13">
        <f>L4+M4</f>
        <v>0</v>
      </c>
      <c r="P4" s="13">
        <f>O4*'1) HOLD Pro Forma'!$C$47</f>
        <v>0</v>
      </c>
      <c r="Q4" s="13">
        <f>'1) HOLD Pro Forma'!C$12-SUM(H$4:H4)</f>
        <v>-15482.5705034816</v>
      </c>
      <c r="R4" s="13">
        <f aca="true" t="shared" si="0" ref="R4:R33">O4-Q4</f>
        <v>15482.5705034816</v>
      </c>
      <c r="S4" s="13">
        <f>K4</f>
        <v>-25735.7714883543</v>
      </c>
      <c r="T4" s="13">
        <f>IF('1) HOLD Pro Forma'!$D$42&gt;0,'1) HOLD Pro Forma'!$C$41,'1) HOLD Pro Forma'!$C$41-'1) HOLD Pro Forma'!$D$42)</f>
        <v>11000</v>
      </c>
      <c r="U4" s="13">
        <f aca="true" t="shared" si="1" ref="U4:U33">H4+M4+K4</f>
        <v>-10253.200984872701</v>
      </c>
      <c r="V4" s="17">
        <f>U4/T4</f>
        <v>-0.9321091804429729</v>
      </c>
      <c r="W4" s="17">
        <f aca="true" t="shared" si="2" ref="W4:W33">K4/T4</f>
        <v>-2.339615589850391</v>
      </c>
      <c r="X4" s="17">
        <f>U4/R4</f>
        <v>-0.6622415174900732</v>
      </c>
      <c r="Y4" s="17"/>
      <c r="Z4" s="18">
        <f aca="true" t="shared" si="3" ref="Z4:Z33">I4+N4+S4</f>
        <v>-10253.200984872701</v>
      </c>
      <c r="AA4" s="17">
        <f>Z4/T4</f>
        <v>-0.9321091804429729</v>
      </c>
      <c r="AB4" s="13">
        <f aca="true" t="shared" si="4" ref="AB4:AB33">I4+N4+S4-P4</f>
        <v>-10253.200984872701</v>
      </c>
      <c r="AC4" s="6">
        <f aca="true" t="shared" si="5" ref="AC4:AC13">AB4/T4</f>
        <v>-0.9321091804429729</v>
      </c>
    </row>
    <row r="5" spans="1:29" ht="15.75">
      <c r="A5" s="5">
        <v>2</v>
      </c>
      <c r="B5" s="13">
        <f>(B4*C5)+B4</f>
        <v>0</v>
      </c>
      <c r="C5" s="25">
        <f>'1) HOLD Pro Forma'!$C$46</f>
        <v>0.031</v>
      </c>
      <c r="D5" s="17">
        <f>'1) HOLD Pro Forma'!$C$25</f>
        <v>0.05</v>
      </c>
      <c r="E5" s="13">
        <f aca="true" t="shared" si="6" ref="E5:E33">B5-(B5*D5)</f>
        <v>0</v>
      </c>
      <c r="F5" s="13">
        <f>(F4*0.027)+F4</f>
        <v>0</v>
      </c>
      <c r="G5" s="13">
        <f aca="true" t="shared" si="7" ref="G5:G33">E5-F5</f>
        <v>0</v>
      </c>
      <c r="H5" s="13">
        <f>SUMIF('3) Interest Calculations'!$D$5:$D$364,$A5,'3) Interest Calculations'!B$5:B$364)</f>
        <v>16033.238360061601</v>
      </c>
      <c r="I5" s="13">
        <f>H5+I4</f>
        <v>31515.8088635432</v>
      </c>
      <c r="J5" s="13">
        <f>SUMIF('3) Interest Calculations'!$D$5:$D$364,$A5,'3) Interest Calculations'!C$5:C$364)</f>
        <v>9702.5331282927</v>
      </c>
      <c r="K5" s="13">
        <f aca="true" t="shared" si="8" ref="K5:K33">G5-H5-J5</f>
        <v>-25735.7714883543</v>
      </c>
      <c r="L5" s="13">
        <f>O4</f>
        <v>0</v>
      </c>
      <c r="M5" s="13">
        <f>L5*'1) HOLD Pro Forma'!$C$45</f>
        <v>0</v>
      </c>
      <c r="N5" s="13">
        <f>M5+N4</f>
        <v>0</v>
      </c>
      <c r="O5" s="13">
        <f>L5+M5</f>
        <v>0</v>
      </c>
      <c r="P5" s="13">
        <f>O5*'1) HOLD Pro Forma'!$C$47</f>
        <v>0</v>
      </c>
      <c r="Q5" s="13">
        <f>'1) HOLD Pro Forma'!C$12-SUM(H$4:H5)</f>
        <v>-31515.8088635432</v>
      </c>
      <c r="R5" s="13">
        <f t="shared" si="0"/>
        <v>31515.8088635432</v>
      </c>
      <c r="S5" s="13">
        <f aca="true" t="shared" si="9" ref="S5:S33">S4+K5</f>
        <v>-51471.5429767086</v>
      </c>
      <c r="T5" s="13">
        <f>IF('1) HOLD Pro Forma'!$D$42&gt;0,'1) HOLD Pro Forma'!$C$41,$T4-'1) HOLD Pro Forma'!$D$42)</f>
        <v>11000</v>
      </c>
      <c r="U5" s="13">
        <f t="shared" si="1"/>
        <v>-9702.5331282927</v>
      </c>
      <c r="V5" s="17">
        <f aca="true" t="shared" si="10" ref="V5:V33">U5/T5</f>
        <v>-0.8820484662084273</v>
      </c>
      <c r="W5" s="17">
        <f t="shared" si="2"/>
        <v>-2.339615589850391</v>
      </c>
      <c r="X5" s="17">
        <f aca="true" t="shared" si="11" ref="X5:X33">U5/R5</f>
        <v>-0.30786241820105653</v>
      </c>
      <c r="Y5" s="17"/>
      <c r="Z5" s="18">
        <f t="shared" si="3"/>
        <v>-19955.734113165403</v>
      </c>
      <c r="AA5" s="17">
        <f aca="true" t="shared" si="12" ref="AA5:AA33">Z5/T5</f>
        <v>-1.8141576466514002</v>
      </c>
      <c r="AB5" s="13">
        <f t="shared" si="4"/>
        <v>-19955.734113165403</v>
      </c>
      <c r="AC5" s="6">
        <f t="shared" si="5"/>
        <v>-1.8141576466514002</v>
      </c>
    </row>
    <row r="6" spans="1:29" ht="15.75">
      <c r="A6" s="5">
        <v>3</v>
      </c>
      <c r="B6" s="13">
        <f aca="true" t="shared" si="13" ref="B6:B32">(B5*C6)+B5</f>
        <v>0</v>
      </c>
      <c r="C6" s="25">
        <f>'1) HOLD Pro Forma'!$C$46</f>
        <v>0.031</v>
      </c>
      <c r="D6" s="17">
        <f>'1) HOLD Pro Forma'!$C$25</f>
        <v>0.05</v>
      </c>
      <c r="E6" s="13">
        <f t="shared" si="6"/>
        <v>0</v>
      </c>
      <c r="F6" s="13">
        <f aca="true" t="shared" si="14" ref="F6:F33">(F5*0.027)+F5</f>
        <v>0</v>
      </c>
      <c r="G6" s="13">
        <f t="shared" si="7"/>
        <v>0</v>
      </c>
      <c r="H6" s="13">
        <f>SUMIF('3) Interest Calculations'!$D$5:$D$364,$A6,'3) Interest Calculations'!B$5:B$364)</f>
        <v>16603.491794385445</v>
      </c>
      <c r="I6" s="13">
        <f aca="true" t="shared" si="15" ref="I6:I33">H6+I5</f>
        <v>48119.300657928645</v>
      </c>
      <c r="J6" s="13">
        <f>SUMIF('3) Interest Calculations'!$D$5:$D$364,$A6,'3) Interest Calculations'!C$5:C$364)</f>
        <v>9132.27969396886</v>
      </c>
      <c r="K6" s="13">
        <f t="shared" si="8"/>
        <v>-25735.771488354305</v>
      </c>
      <c r="L6" s="13">
        <f aca="true" t="shared" si="16" ref="L6:L33">O5</f>
        <v>0</v>
      </c>
      <c r="M6" s="13">
        <f>L6*'1) HOLD Pro Forma'!$C$45</f>
        <v>0</v>
      </c>
      <c r="N6" s="13">
        <f aca="true" t="shared" si="17" ref="N6:N33">M6+N5</f>
        <v>0</v>
      </c>
      <c r="O6" s="13">
        <f aca="true" t="shared" si="18" ref="O6:O33">L6+M6</f>
        <v>0</v>
      </c>
      <c r="P6" s="13">
        <f>O6*'1) HOLD Pro Forma'!$C$47</f>
        <v>0</v>
      </c>
      <c r="Q6" s="13">
        <f>'1) HOLD Pro Forma'!C$12-SUM(H$4:H6)</f>
        <v>-48119.300657928645</v>
      </c>
      <c r="R6" s="13">
        <f t="shared" si="0"/>
        <v>48119.300657928645</v>
      </c>
      <c r="S6" s="13">
        <f t="shared" si="9"/>
        <v>-77207.31446506291</v>
      </c>
      <c r="T6" s="13">
        <f>IF('1) HOLD Pro Forma'!$D$42&gt;0,'1) HOLD Pro Forma'!$C$41,$T5-'1) HOLD Pro Forma'!$D$42)</f>
        <v>11000</v>
      </c>
      <c r="U6" s="13">
        <f t="shared" si="1"/>
        <v>-9132.27969396886</v>
      </c>
      <c r="V6" s="17">
        <f t="shared" si="10"/>
        <v>-0.83020724490626</v>
      </c>
      <c r="W6" s="17">
        <f t="shared" si="2"/>
        <v>-2.3396155898503914</v>
      </c>
      <c r="X6" s="17">
        <f t="shared" si="11"/>
        <v>-0.18978413171231592</v>
      </c>
      <c r="Y6" s="17"/>
      <c r="Z6" s="18">
        <f t="shared" si="3"/>
        <v>-29088.013807134266</v>
      </c>
      <c r="AA6" s="17">
        <f t="shared" si="12"/>
        <v>-2.6443648915576605</v>
      </c>
      <c r="AB6" s="13">
        <f t="shared" si="4"/>
        <v>-29088.013807134266</v>
      </c>
      <c r="AC6" s="6">
        <f t="shared" si="5"/>
        <v>-2.6443648915576605</v>
      </c>
    </row>
    <row r="7" spans="1:29" ht="15.75">
      <c r="A7" s="5">
        <v>4</v>
      </c>
      <c r="B7" s="13">
        <f t="shared" si="13"/>
        <v>0</v>
      </c>
      <c r="C7" s="25">
        <f>'1) HOLD Pro Forma'!$C$46</f>
        <v>0.031</v>
      </c>
      <c r="D7" s="17">
        <f>'1) HOLD Pro Forma'!$C$25</f>
        <v>0.05</v>
      </c>
      <c r="E7" s="13">
        <f t="shared" si="6"/>
        <v>0</v>
      </c>
      <c r="F7" s="13">
        <f t="shared" si="14"/>
        <v>0</v>
      </c>
      <c r="G7" s="13">
        <f t="shared" si="7"/>
        <v>0</v>
      </c>
      <c r="H7" s="13">
        <f>SUMIF('3) Interest Calculations'!$D$5:$D$364,$A7,'3) Interest Calculations'!B$5:B$364)</f>
        <v>17194.02740577516</v>
      </c>
      <c r="I7" s="13">
        <f t="shared" si="15"/>
        <v>65313.328063703804</v>
      </c>
      <c r="J7" s="13">
        <f>SUMIF('3) Interest Calculations'!$D$5:$D$364,$A7,'3) Interest Calculations'!C$5:C$364)</f>
        <v>8541.744082579145</v>
      </c>
      <c r="K7" s="13">
        <f t="shared" si="8"/>
        <v>-25735.771488354305</v>
      </c>
      <c r="L7" s="13">
        <f t="shared" si="16"/>
        <v>0</v>
      </c>
      <c r="M7" s="13">
        <f>L7*'1) HOLD Pro Forma'!$C$45</f>
        <v>0</v>
      </c>
      <c r="N7" s="13">
        <f t="shared" si="17"/>
        <v>0</v>
      </c>
      <c r="O7" s="13">
        <f t="shared" si="18"/>
        <v>0</v>
      </c>
      <c r="P7" s="13">
        <f>O7*'1) HOLD Pro Forma'!$C$47</f>
        <v>0</v>
      </c>
      <c r="Q7" s="13">
        <f>'1) HOLD Pro Forma'!C$12-SUM(H$4:H7)</f>
        <v>-65313.328063703804</v>
      </c>
      <c r="R7" s="13">
        <f t="shared" si="0"/>
        <v>65313.328063703804</v>
      </c>
      <c r="S7" s="13">
        <f t="shared" si="9"/>
        <v>-102943.08595341722</v>
      </c>
      <c r="T7" s="13">
        <f>IF('1) HOLD Pro Forma'!$D$42&gt;0,'1) HOLD Pro Forma'!$C$41,$T6-'1) HOLD Pro Forma'!$D$42)</f>
        <v>11000</v>
      </c>
      <c r="U7" s="13">
        <f t="shared" si="1"/>
        <v>-8541.744082579145</v>
      </c>
      <c r="V7" s="17">
        <f t="shared" si="10"/>
        <v>-0.7765221893253769</v>
      </c>
      <c r="W7" s="17">
        <f t="shared" si="2"/>
        <v>-2.3396155898503914</v>
      </c>
      <c r="X7" s="17">
        <f t="shared" si="11"/>
        <v>-0.13078102641237171</v>
      </c>
      <c r="Y7" s="17"/>
      <c r="Z7" s="18">
        <f t="shared" si="3"/>
        <v>-37629.757889713415</v>
      </c>
      <c r="AA7" s="17">
        <f t="shared" si="12"/>
        <v>-3.4208870808830376</v>
      </c>
      <c r="AB7" s="13">
        <f t="shared" si="4"/>
        <v>-37629.757889713415</v>
      </c>
      <c r="AC7" s="6">
        <f t="shared" si="5"/>
        <v>-3.4208870808830376</v>
      </c>
    </row>
    <row r="8" spans="1:29" ht="15.75">
      <c r="A8" s="5">
        <v>5</v>
      </c>
      <c r="B8" s="13">
        <f t="shared" si="13"/>
        <v>0</v>
      </c>
      <c r="C8" s="25">
        <f>'1) HOLD Pro Forma'!$C$46</f>
        <v>0.031</v>
      </c>
      <c r="D8" s="17">
        <f>'1) HOLD Pro Forma'!$C$25</f>
        <v>0.05</v>
      </c>
      <c r="E8" s="13">
        <f t="shared" si="6"/>
        <v>0</v>
      </c>
      <c r="F8" s="13">
        <f t="shared" si="14"/>
        <v>0</v>
      </c>
      <c r="G8" s="13">
        <f t="shared" si="7"/>
        <v>0</v>
      </c>
      <c r="H8" s="13">
        <f>SUMIF('3) Interest Calculations'!$D$5:$D$364,$A8,'3) Interest Calculations'!B$5:B$364)</f>
        <v>17805.566569468087</v>
      </c>
      <c r="I8" s="13">
        <f t="shared" si="15"/>
        <v>83118.89463317189</v>
      </c>
      <c r="J8" s="13">
        <f>SUMIF('3) Interest Calculations'!$D$5:$D$364,$A8,'3) Interest Calculations'!C$5:C$364)</f>
        <v>7930.204918886214</v>
      </c>
      <c r="K8" s="13">
        <f t="shared" si="8"/>
        <v>-25735.7714883543</v>
      </c>
      <c r="L8" s="13">
        <f t="shared" si="16"/>
        <v>0</v>
      </c>
      <c r="M8" s="13">
        <f>L8*'1) HOLD Pro Forma'!$C$45</f>
        <v>0</v>
      </c>
      <c r="N8" s="13">
        <f t="shared" si="17"/>
        <v>0</v>
      </c>
      <c r="O8" s="13">
        <f t="shared" si="18"/>
        <v>0</v>
      </c>
      <c r="P8" s="13">
        <f>O8*'1) HOLD Pro Forma'!$C$47</f>
        <v>0</v>
      </c>
      <c r="Q8" s="13">
        <f>'1) HOLD Pro Forma'!C$12-SUM(H$4:H8)</f>
        <v>-83118.89463317189</v>
      </c>
      <c r="R8" s="13">
        <f t="shared" si="0"/>
        <v>83118.89463317189</v>
      </c>
      <c r="S8" s="13">
        <f t="shared" si="9"/>
        <v>-128678.85744177151</v>
      </c>
      <c r="T8" s="13">
        <f>IF('1) HOLD Pro Forma'!$D$42&gt;0,'1) HOLD Pro Forma'!$C$41,$T7-'1) HOLD Pro Forma'!$D$42)</f>
        <v>11000</v>
      </c>
      <c r="U8" s="13">
        <f t="shared" si="1"/>
        <v>-7930.204918886215</v>
      </c>
      <c r="V8" s="17">
        <f t="shared" si="10"/>
        <v>-0.7209277198987468</v>
      </c>
      <c r="W8" s="17">
        <f t="shared" si="2"/>
        <v>-2.339615589850391</v>
      </c>
      <c r="X8" s="17">
        <f t="shared" si="11"/>
        <v>-0.09540796895681228</v>
      </c>
      <c r="Y8" s="17"/>
      <c r="Z8" s="18">
        <f t="shared" si="3"/>
        <v>-45559.96280859962</v>
      </c>
      <c r="AA8" s="17">
        <f t="shared" si="12"/>
        <v>-4.141814800781784</v>
      </c>
      <c r="AB8" s="13">
        <f t="shared" si="4"/>
        <v>-45559.96280859962</v>
      </c>
      <c r="AC8" s="6">
        <f t="shared" si="5"/>
        <v>-4.141814800781784</v>
      </c>
    </row>
    <row r="9" spans="1:29" ht="15.75">
      <c r="A9" s="5">
        <v>6</v>
      </c>
      <c r="B9" s="13">
        <f t="shared" si="13"/>
        <v>0</v>
      </c>
      <c r="C9" s="25">
        <f>'1) HOLD Pro Forma'!$C$46</f>
        <v>0.031</v>
      </c>
      <c r="D9" s="17">
        <f>'1) HOLD Pro Forma'!$C$25</f>
        <v>0.05</v>
      </c>
      <c r="E9" s="13">
        <f t="shared" si="6"/>
        <v>0</v>
      </c>
      <c r="F9" s="13">
        <f t="shared" si="14"/>
        <v>0</v>
      </c>
      <c r="G9" s="13">
        <f t="shared" si="7"/>
        <v>0</v>
      </c>
      <c r="H9" s="13">
        <f>SUMIF('3) Interest Calculations'!$D$5:$D$364,$A9,'3) Interest Calculations'!B$5:B$364)</f>
        <v>18438.856317820704</v>
      </c>
      <c r="I9" s="13">
        <f t="shared" si="15"/>
        <v>101557.7509509926</v>
      </c>
      <c r="J9" s="13">
        <f>SUMIF('3) Interest Calculations'!$D$5:$D$364,$A9,'3) Interest Calculations'!C$5:C$364)</f>
        <v>7296.915170533597</v>
      </c>
      <c r="K9" s="13">
        <f t="shared" si="8"/>
        <v>-25735.7714883543</v>
      </c>
      <c r="L9" s="13">
        <f t="shared" si="16"/>
        <v>0</v>
      </c>
      <c r="M9" s="13">
        <f>L9*'1) HOLD Pro Forma'!$C$45</f>
        <v>0</v>
      </c>
      <c r="N9" s="13">
        <f t="shared" si="17"/>
        <v>0</v>
      </c>
      <c r="O9" s="13">
        <f t="shared" si="18"/>
        <v>0</v>
      </c>
      <c r="P9" s="13">
        <f>O9*'1) HOLD Pro Forma'!$C$47</f>
        <v>0</v>
      </c>
      <c r="Q9" s="13">
        <f>'1) HOLD Pro Forma'!C$12-SUM(H$4:H9)</f>
        <v>-101557.7509509926</v>
      </c>
      <c r="R9" s="13">
        <f t="shared" si="0"/>
        <v>101557.7509509926</v>
      </c>
      <c r="S9" s="13">
        <f t="shared" si="9"/>
        <v>-154414.62893012582</v>
      </c>
      <c r="T9" s="13">
        <f>IF('1) HOLD Pro Forma'!$D$42&gt;0,'1) HOLD Pro Forma'!$C$41,$T8-'1) HOLD Pro Forma'!$D$42)</f>
        <v>11000</v>
      </c>
      <c r="U9" s="13">
        <f t="shared" si="1"/>
        <v>-7296.915170533597</v>
      </c>
      <c r="V9" s="17">
        <f t="shared" si="10"/>
        <v>-0.6633559245939634</v>
      </c>
      <c r="W9" s="17">
        <f t="shared" si="2"/>
        <v>-2.339615589850391</v>
      </c>
      <c r="X9" s="17">
        <f t="shared" si="11"/>
        <v>-0.07184990906361026</v>
      </c>
      <c r="Y9" s="17"/>
      <c r="Z9" s="18">
        <f t="shared" si="3"/>
        <v>-52856.87797913322</v>
      </c>
      <c r="AA9" s="17">
        <f t="shared" si="12"/>
        <v>-4.805170725375747</v>
      </c>
      <c r="AB9" s="13">
        <f t="shared" si="4"/>
        <v>-52856.87797913322</v>
      </c>
      <c r="AC9" s="6">
        <f t="shared" si="5"/>
        <v>-4.805170725375747</v>
      </c>
    </row>
    <row r="10" spans="1:29" ht="15.75">
      <c r="A10" s="5">
        <v>7</v>
      </c>
      <c r="B10" s="13">
        <f t="shared" si="13"/>
        <v>0</v>
      </c>
      <c r="C10" s="25">
        <f>'1) HOLD Pro Forma'!$C$46</f>
        <v>0.031</v>
      </c>
      <c r="D10" s="17">
        <f>'1) HOLD Pro Forma'!$C$25</f>
        <v>0.05</v>
      </c>
      <c r="E10" s="13">
        <f t="shared" si="6"/>
        <v>0</v>
      </c>
      <c r="F10" s="13">
        <f t="shared" si="14"/>
        <v>0</v>
      </c>
      <c r="G10" s="13">
        <f t="shared" si="7"/>
        <v>0</v>
      </c>
      <c r="H10" s="13">
        <f>SUMIF('3) Interest Calculations'!$D$5:$D$364,$A10,'3) Interest Calculations'!B$5:B$364)</f>
        <v>19094.670252854143</v>
      </c>
      <c r="I10" s="13">
        <f t="shared" si="15"/>
        <v>120652.42120384675</v>
      </c>
      <c r="J10" s="13">
        <f>SUMIF('3) Interest Calculations'!$D$5:$D$364,$A10,'3) Interest Calculations'!C$5:C$364)</f>
        <v>6641.1012355001585</v>
      </c>
      <c r="K10" s="13">
        <f t="shared" si="8"/>
        <v>-25735.7714883543</v>
      </c>
      <c r="L10" s="13">
        <f t="shared" si="16"/>
        <v>0</v>
      </c>
      <c r="M10" s="13">
        <f>L10*'1) HOLD Pro Forma'!$C$45</f>
        <v>0</v>
      </c>
      <c r="N10" s="13">
        <f t="shared" si="17"/>
        <v>0</v>
      </c>
      <c r="O10" s="13">
        <f t="shared" si="18"/>
        <v>0</v>
      </c>
      <c r="P10" s="13">
        <f>O10*'1) HOLD Pro Forma'!$C$47</f>
        <v>0</v>
      </c>
      <c r="Q10" s="13">
        <f>'1) HOLD Pro Forma'!C$12-SUM(H$4:H10)</f>
        <v>-120652.42120384675</v>
      </c>
      <c r="R10" s="13">
        <f t="shared" si="0"/>
        <v>120652.42120384675</v>
      </c>
      <c r="S10" s="13">
        <f t="shared" si="9"/>
        <v>-180150.40041848013</v>
      </c>
      <c r="T10" s="13">
        <f>IF('1) HOLD Pro Forma'!$D$42&gt;0,'1) HOLD Pro Forma'!$C$41,$T9-'1) HOLD Pro Forma'!$D$42)</f>
        <v>11000</v>
      </c>
      <c r="U10" s="13">
        <f t="shared" si="1"/>
        <v>-6641.1012355001585</v>
      </c>
      <c r="V10" s="17">
        <f t="shared" si="10"/>
        <v>-0.6037364759545598</v>
      </c>
      <c r="W10" s="17">
        <f t="shared" si="2"/>
        <v>-2.339615589850391</v>
      </c>
      <c r="X10" s="17">
        <f t="shared" si="11"/>
        <v>-0.05504324877392863</v>
      </c>
      <c r="Y10" s="17"/>
      <c r="Z10" s="18">
        <f t="shared" si="3"/>
        <v>-59497.97921463338</v>
      </c>
      <c r="AA10" s="17">
        <f t="shared" si="12"/>
        <v>-5.408907201330307</v>
      </c>
      <c r="AB10" s="13">
        <f t="shared" si="4"/>
        <v>-59497.97921463338</v>
      </c>
      <c r="AC10" s="6">
        <f t="shared" si="5"/>
        <v>-5.408907201330307</v>
      </c>
    </row>
    <row r="11" spans="1:29" ht="15.75">
      <c r="A11" s="5">
        <v>8</v>
      </c>
      <c r="B11" s="13">
        <f t="shared" si="13"/>
        <v>0</v>
      </c>
      <c r="C11" s="25">
        <f>'1) HOLD Pro Forma'!$C$46</f>
        <v>0.031</v>
      </c>
      <c r="D11" s="17">
        <f>'1) HOLD Pro Forma'!$C$25</f>
        <v>0.05</v>
      </c>
      <c r="E11" s="13">
        <f t="shared" si="6"/>
        <v>0</v>
      </c>
      <c r="F11" s="13">
        <f t="shared" si="14"/>
        <v>0</v>
      </c>
      <c r="G11" s="13">
        <f t="shared" si="7"/>
        <v>0</v>
      </c>
      <c r="H11" s="13">
        <f>SUMIF('3) Interest Calculations'!$D$5:$D$364,$A11,'3) Interest Calculations'!B$5:B$364)</f>
        <v>19773.80949125623</v>
      </c>
      <c r="I11" s="13">
        <f t="shared" si="15"/>
        <v>140426.23069510298</v>
      </c>
      <c r="J11" s="13">
        <f>SUMIF('3) Interest Calculations'!$D$5:$D$364,$A11,'3) Interest Calculations'!C$5:C$364)</f>
        <v>5961.961997098072</v>
      </c>
      <c r="K11" s="13">
        <f t="shared" si="8"/>
        <v>-25735.7714883543</v>
      </c>
      <c r="L11" s="13">
        <f t="shared" si="16"/>
        <v>0</v>
      </c>
      <c r="M11" s="13">
        <f>L11*'1) HOLD Pro Forma'!$C$45</f>
        <v>0</v>
      </c>
      <c r="N11" s="13">
        <f t="shared" si="17"/>
        <v>0</v>
      </c>
      <c r="O11" s="13">
        <f t="shared" si="18"/>
        <v>0</v>
      </c>
      <c r="P11" s="13">
        <f>O11*'1) HOLD Pro Forma'!$C$47</f>
        <v>0</v>
      </c>
      <c r="Q11" s="13">
        <f>'1) HOLD Pro Forma'!C$12-SUM(H$4:H11)</f>
        <v>-140426.23069510298</v>
      </c>
      <c r="R11" s="13">
        <f t="shared" si="0"/>
        <v>140426.23069510298</v>
      </c>
      <c r="S11" s="13">
        <f t="shared" si="9"/>
        <v>-205886.17190683444</v>
      </c>
      <c r="T11" s="13">
        <f>IF('1) HOLD Pro Forma'!$D$42&gt;0,'1) HOLD Pro Forma'!$C$41,$T10-'1) HOLD Pro Forma'!$D$42)</f>
        <v>11000</v>
      </c>
      <c r="U11" s="13">
        <f t="shared" si="1"/>
        <v>-5961.961997098071</v>
      </c>
      <c r="V11" s="17">
        <f t="shared" si="10"/>
        <v>-0.5419965451907337</v>
      </c>
      <c r="W11" s="17">
        <f t="shared" si="2"/>
        <v>-2.339615589850391</v>
      </c>
      <c r="X11" s="17">
        <f t="shared" si="11"/>
        <v>-0.04245618477108337</v>
      </c>
      <c r="Y11" s="17"/>
      <c r="Z11" s="18">
        <f t="shared" si="3"/>
        <v>-65459.941211731464</v>
      </c>
      <c r="AA11" s="17">
        <f t="shared" si="12"/>
        <v>-5.950903746521043</v>
      </c>
      <c r="AB11" s="13">
        <f t="shared" si="4"/>
        <v>-65459.941211731464</v>
      </c>
      <c r="AC11" s="6">
        <f t="shared" si="5"/>
        <v>-5.950903746521043</v>
      </c>
    </row>
    <row r="12" spans="1:29" ht="15.75">
      <c r="A12" s="5">
        <v>9</v>
      </c>
      <c r="B12" s="13">
        <f t="shared" si="13"/>
        <v>0</v>
      </c>
      <c r="C12" s="25">
        <f>'1) HOLD Pro Forma'!$C$46</f>
        <v>0.031</v>
      </c>
      <c r="D12" s="17">
        <f>'1) HOLD Pro Forma'!$C$25</f>
        <v>0.05</v>
      </c>
      <c r="E12" s="13">
        <f t="shared" si="6"/>
        <v>0</v>
      </c>
      <c r="F12" s="13">
        <f t="shared" si="14"/>
        <v>0</v>
      </c>
      <c r="G12" s="13">
        <f t="shared" si="7"/>
        <v>0</v>
      </c>
      <c r="H12" s="13">
        <f>SUMIF('3) Interest Calculations'!$D$5:$D$364,$A12,'3) Interest Calculations'!B$5:B$364)</f>
        <v>20477.103642994323</v>
      </c>
      <c r="I12" s="13">
        <f t="shared" si="15"/>
        <v>160903.3343380973</v>
      </c>
      <c r="J12" s="13">
        <f>SUMIF('3) Interest Calculations'!$D$5:$D$364,$A12,'3) Interest Calculations'!C$5:C$364)</f>
        <v>5258.667845359977</v>
      </c>
      <c r="K12" s="13">
        <f t="shared" si="8"/>
        <v>-25735.7714883543</v>
      </c>
      <c r="L12" s="13">
        <f t="shared" si="16"/>
        <v>0</v>
      </c>
      <c r="M12" s="13">
        <f>L12*'1) HOLD Pro Forma'!$C$45</f>
        <v>0</v>
      </c>
      <c r="N12" s="13">
        <f t="shared" si="17"/>
        <v>0</v>
      </c>
      <c r="O12" s="13">
        <f t="shared" si="18"/>
        <v>0</v>
      </c>
      <c r="P12" s="13">
        <f>O12*'1) HOLD Pro Forma'!$C$47</f>
        <v>0</v>
      </c>
      <c r="Q12" s="13">
        <f>'1) HOLD Pro Forma'!C$12-SUM(H$4:H12)</f>
        <v>-160903.3343380973</v>
      </c>
      <c r="R12" s="13">
        <f t="shared" si="0"/>
        <v>160903.3343380973</v>
      </c>
      <c r="S12" s="13">
        <f t="shared" si="9"/>
        <v>-231621.94339518875</v>
      </c>
      <c r="T12" s="13">
        <f>IF('1) HOLD Pro Forma'!$D$42&gt;0,'1) HOLD Pro Forma'!$C$41,$T11-'1) HOLD Pro Forma'!$D$42)</f>
        <v>11000</v>
      </c>
      <c r="U12" s="13">
        <f t="shared" si="1"/>
        <v>-5258.667845359978</v>
      </c>
      <c r="V12" s="17">
        <f t="shared" si="10"/>
        <v>-0.47806071321454346</v>
      </c>
      <c r="W12" s="17">
        <f t="shared" si="2"/>
        <v>-2.339615589850391</v>
      </c>
      <c r="X12" s="17">
        <f t="shared" si="11"/>
        <v>-0.032682155823509716</v>
      </c>
      <c r="Y12" s="17"/>
      <c r="Z12" s="18">
        <f t="shared" si="3"/>
        <v>-70718.60905709144</v>
      </c>
      <c r="AA12" s="17">
        <f t="shared" si="12"/>
        <v>-6.428964459735585</v>
      </c>
      <c r="AB12" s="13">
        <f t="shared" si="4"/>
        <v>-70718.60905709144</v>
      </c>
      <c r="AC12" s="6">
        <f t="shared" si="5"/>
        <v>-6.428964459735585</v>
      </c>
    </row>
    <row r="13" spans="1:29" ht="15.75">
      <c r="A13" s="5">
        <v>10</v>
      </c>
      <c r="B13" s="13">
        <f t="shared" si="13"/>
        <v>0</v>
      </c>
      <c r="C13" s="25">
        <f>'1) HOLD Pro Forma'!$C$46</f>
        <v>0.031</v>
      </c>
      <c r="D13" s="17">
        <f>'1) HOLD Pro Forma'!$C$25</f>
        <v>0.05</v>
      </c>
      <c r="E13" s="13">
        <f t="shared" si="6"/>
        <v>0</v>
      </c>
      <c r="F13" s="13">
        <f t="shared" si="14"/>
        <v>0</v>
      </c>
      <c r="G13" s="13">
        <f t="shared" si="7"/>
        <v>0</v>
      </c>
      <c r="H13" s="13">
        <f>SUMIF('3) Interest Calculations'!$D$5:$D$364,$A13,'3) Interest Calculations'!B$5:B$364)</f>
        <v>21205.411824734463</v>
      </c>
      <c r="I13" s="13">
        <f t="shared" si="15"/>
        <v>182108.74616283178</v>
      </c>
      <c r="J13" s="13">
        <f>SUMIF('3) Interest Calculations'!$D$5:$D$364,$A13,'3) Interest Calculations'!C$5:C$364)</f>
        <v>4530.359663619837</v>
      </c>
      <c r="K13" s="13">
        <f t="shared" si="8"/>
        <v>-25735.7714883543</v>
      </c>
      <c r="L13" s="13">
        <f t="shared" si="16"/>
        <v>0</v>
      </c>
      <c r="M13" s="13">
        <f>L13*'1) HOLD Pro Forma'!$C$45</f>
        <v>0</v>
      </c>
      <c r="N13" s="13">
        <f t="shared" si="17"/>
        <v>0</v>
      </c>
      <c r="O13" s="13">
        <f t="shared" si="18"/>
        <v>0</v>
      </c>
      <c r="P13" s="13">
        <f>O13*'1) HOLD Pro Forma'!$C$47</f>
        <v>0</v>
      </c>
      <c r="Q13" s="13">
        <f>'1) HOLD Pro Forma'!C$12-SUM(H$4:H13)</f>
        <v>-182108.74616283178</v>
      </c>
      <c r="R13" s="13">
        <f t="shared" si="0"/>
        <v>182108.74616283178</v>
      </c>
      <c r="S13" s="13">
        <f t="shared" si="9"/>
        <v>-257357.71488354306</v>
      </c>
      <c r="T13" s="13">
        <f>IF('1) HOLD Pro Forma'!$D$42&gt;0,'1) HOLD Pro Forma'!$C$41,$T12-'1) HOLD Pro Forma'!$D$42)</f>
        <v>11000</v>
      </c>
      <c r="U13" s="13">
        <f t="shared" si="1"/>
        <v>-4530.359663619838</v>
      </c>
      <c r="V13" s="17">
        <f t="shared" si="10"/>
        <v>-0.41185087851089436</v>
      </c>
      <c r="W13" s="17">
        <f t="shared" si="2"/>
        <v>-2.339615589850391</v>
      </c>
      <c r="X13" s="17">
        <f t="shared" si="11"/>
        <v>-0.02487722176489555</v>
      </c>
      <c r="Y13" s="17"/>
      <c r="Z13" s="18">
        <f t="shared" si="3"/>
        <v>-75248.96872071127</v>
      </c>
      <c r="AA13" s="17">
        <f t="shared" si="12"/>
        <v>-6.840815338246479</v>
      </c>
      <c r="AB13" s="13">
        <f t="shared" si="4"/>
        <v>-75248.96872071127</v>
      </c>
      <c r="AC13" s="6">
        <f t="shared" si="5"/>
        <v>-6.840815338246479</v>
      </c>
    </row>
    <row r="14" spans="1:29" ht="15.75">
      <c r="A14" s="5">
        <v>11</v>
      </c>
      <c r="B14" s="13">
        <f t="shared" si="13"/>
        <v>0</v>
      </c>
      <c r="C14" s="25">
        <f>'1) HOLD Pro Forma'!$C$46</f>
        <v>0.031</v>
      </c>
      <c r="D14" s="17">
        <f>'1) HOLD Pro Forma'!$C$25</f>
        <v>0.05</v>
      </c>
      <c r="E14" s="13">
        <f t="shared" si="6"/>
        <v>0</v>
      </c>
      <c r="F14" s="13">
        <f t="shared" si="14"/>
        <v>0</v>
      </c>
      <c r="G14" s="13">
        <f t="shared" si="7"/>
        <v>0</v>
      </c>
      <c r="H14" s="13">
        <f>SUMIF('3) Interest Calculations'!$D$5:$D$364,$A14,'3) Interest Calculations'!B$5:B$364)</f>
        <v>21959.62370930472</v>
      </c>
      <c r="I14" s="13">
        <f t="shared" si="15"/>
        <v>204068.3698721365</v>
      </c>
      <c r="J14" s="13">
        <f>SUMIF('3) Interest Calculations'!$D$5:$D$364,$A14,'3) Interest Calculations'!C$5:C$364)</f>
        <v>3776.1477790495805</v>
      </c>
      <c r="K14" s="13">
        <f t="shared" si="8"/>
        <v>-25735.7714883543</v>
      </c>
      <c r="L14" s="13">
        <f t="shared" si="16"/>
        <v>0</v>
      </c>
      <c r="M14" s="13">
        <f>L14*'1) HOLD Pro Forma'!$C$45</f>
        <v>0</v>
      </c>
      <c r="N14" s="13">
        <f t="shared" si="17"/>
        <v>0</v>
      </c>
      <c r="O14" s="13">
        <f t="shared" si="18"/>
        <v>0</v>
      </c>
      <c r="P14" s="13">
        <f>O14*'1) HOLD Pro Forma'!$C$47</f>
        <v>0</v>
      </c>
      <c r="Q14" s="13">
        <f>'1) HOLD Pro Forma'!C$12-SUM(H$4:H14)</f>
        <v>-204068.3698721365</v>
      </c>
      <c r="R14" s="13">
        <f t="shared" si="0"/>
        <v>204068.3698721365</v>
      </c>
      <c r="S14" s="13">
        <f t="shared" si="9"/>
        <v>-283093.48637189734</v>
      </c>
      <c r="T14" s="13">
        <f>IF('1) HOLD Pro Forma'!$D$42&gt;0,'1) HOLD Pro Forma'!$C$41,$T13-'1) HOLD Pro Forma'!$D$42)</f>
        <v>11000</v>
      </c>
      <c r="U14" s="13">
        <f t="shared" si="1"/>
        <v>-3776.147779049581</v>
      </c>
      <c r="V14" s="17">
        <f t="shared" si="10"/>
        <v>-0.3432861617317801</v>
      </c>
      <c r="W14" s="17">
        <f t="shared" si="2"/>
        <v>-2.339615589850391</v>
      </c>
      <c r="X14" s="17">
        <f t="shared" si="11"/>
        <v>-0.018504326669613762</v>
      </c>
      <c r="Y14" s="17"/>
      <c r="Z14" s="18">
        <f t="shared" si="3"/>
        <v>-79025.11649976083</v>
      </c>
      <c r="AA14" s="17">
        <f t="shared" si="12"/>
        <v>-7.184101499978257</v>
      </c>
      <c r="AB14" s="13">
        <f t="shared" si="4"/>
        <v>-79025.11649976083</v>
      </c>
      <c r="AC14" s="6">
        <f aca="true" t="shared" si="19" ref="AC14:AC30">AB14/T14</f>
        <v>-7.184101499978257</v>
      </c>
    </row>
    <row r="15" spans="1:29" ht="15.75">
      <c r="A15" s="5">
        <v>12</v>
      </c>
      <c r="B15" s="13">
        <f t="shared" si="13"/>
        <v>0</v>
      </c>
      <c r="C15" s="25">
        <f>'1) HOLD Pro Forma'!$C$46</f>
        <v>0.031</v>
      </c>
      <c r="D15" s="17">
        <f>'1) HOLD Pro Forma'!$C$25</f>
        <v>0.05</v>
      </c>
      <c r="E15" s="13">
        <f t="shared" si="6"/>
        <v>0</v>
      </c>
      <c r="F15" s="13">
        <f t="shared" si="14"/>
        <v>0</v>
      </c>
      <c r="G15" s="13">
        <f t="shared" si="7"/>
        <v>0</v>
      </c>
      <c r="H15" s="13">
        <f>SUMIF('3) Interest Calculations'!$D$5:$D$364,$A15,'3) Interest Calculations'!B$5:B$364)</f>
        <v>22740.660612484782</v>
      </c>
      <c r="I15" s="13">
        <f t="shared" si="15"/>
        <v>226809.0304846213</v>
      </c>
      <c r="J15" s="13">
        <f>SUMIF('3) Interest Calculations'!$D$5:$D$364,$A15,'3) Interest Calculations'!C$5:C$364)</f>
        <v>2995.110875869522</v>
      </c>
      <c r="K15" s="13">
        <f t="shared" si="8"/>
        <v>-25735.771488354305</v>
      </c>
      <c r="L15" s="13">
        <f t="shared" si="16"/>
        <v>0</v>
      </c>
      <c r="M15" s="13">
        <f>L15*'1) HOLD Pro Forma'!$C$45</f>
        <v>0</v>
      </c>
      <c r="N15" s="13">
        <f t="shared" si="17"/>
        <v>0</v>
      </c>
      <c r="O15" s="13">
        <f t="shared" si="18"/>
        <v>0</v>
      </c>
      <c r="P15" s="13">
        <f>O15*'1) HOLD Pro Forma'!$C$47</f>
        <v>0</v>
      </c>
      <c r="Q15" s="13">
        <f>'1) HOLD Pro Forma'!C$12-SUM(H$4:H15)</f>
        <v>-226809.0304846213</v>
      </c>
      <c r="R15" s="13">
        <f t="shared" si="0"/>
        <v>226809.0304846213</v>
      </c>
      <c r="S15" s="13">
        <f t="shared" si="9"/>
        <v>-308829.25786025164</v>
      </c>
      <c r="T15" s="13">
        <f>IF('1) HOLD Pro Forma'!$D$42&gt;0,'1) HOLD Pro Forma'!$C$41,$T14-'1) HOLD Pro Forma'!$D$42)</f>
        <v>11000</v>
      </c>
      <c r="U15" s="13">
        <f t="shared" si="1"/>
        <v>-2995.1108758695227</v>
      </c>
      <c r="V15" s="17">
        <f t="shared" si="10"/>
        <v>-0.27228280689722933</v>
      </c>
      <c r="W15" s="17">
        <f t="shared" si="2"/>
        <v>-2.3396155898503914</v>
      </c>
      <c r="X15" s="17">
        <f t="shared" si="11"/>
        <v>-0.01320543044282624</v>
      </c>
      <c r="Y15" s="17"/>
      <c r="Z15" s="18">
        <f t="shared" si="3"/>
        <v>-82020.22737563035</v>
      </c>
      <c r="AA15" s="17">
        <f t="shared" si="12"/>
        <v>-7.456384306875486</v>
      </c>
      <c r="AB15" s="13">
        <f t="shared" si="4"/>
        <v>-82020.22737563035</v>
      </c>
      <c r="AC15" s="6">
        <f t="shared" si="19"/>
        <v>-7.456384306875486</v>
      </c>
    </row>
    <row r="16" spans="1:29" ht="15.75">
      <c r="A16" s="5">
        <v>13</v>
      </c>
      <c r="B16" s="13">
        <f t="shared" si="13"/>
        <v>0</v>
      </c>
      <c r="C16" s="25">
        <f>'1) HOLD Pro Forma'!$C$46</f>
        <v>0.031</v>
      </c>
      <c r="D16" s="17">
        <f>'1) HOLD Pro Forma'!$C$25</f>
        <v>0.05</v>
      </c>
      <c r="E16" s="13">
        <f t="shared" si="6"/>
        <v>0</v>
      </c>
      <c r="F16" s="13">
        <f t="shared" si="14"/>
        <v>0</v>
      </c>
      <c r="G16" s="13">
        <f t="shared" si="7"/>
        <v>0</v>
      </c>
      <c r="H16" s="13">
        <f>SUMIF('3) Interest Calculations'!$D$5:$D$364,$A16,'3) Interest Calculations'!B$5:B$364)</f>
        <v>23549.47661844931</v>
      </c>
      <c r="I16" s="13">
        <f t="shared" si="15"/>
        <v>250358.50710307062</v>
      </c>
      <c r="J16" s="13">
        <f>SUMIF('3) Interest Calculations'!$D$5:$D$364,$A16,'3) Interest Calculations'!C$5:C$364)</f>
        <v>2186.2948699049907</v>
      </c>
      <c r="K16" s="13">
        <f t="shared" si="8"/>
        <v>-25735.7714883543</v>
      </c>
      <c r="L16" s="13">
        <f t="shared" si="16"/>
        <v>0</v>
      </c>
      <c r="M16" s="13">
        <f>L16*'1) HOLD Pro Forma'!$C$45</f>
        <v>0</v>
      </c>
      <c r="N16" s="13">
        <f t="shared" si="17"/>
        <v>0</v>
      </c>
      <c r="O16" s="13">
        <f t="shared" si="18"/>
        <v>0</v>
      </c>
      <c r="P16" s="13">
        <f>O16*'1) HOLD Pro Forma'!$C$47</f>
        <v>0</v>
      </c>
      <c r="Q16" s="13">
        <f>'1) HOLD Pro Forma'!C$12-SUM(H$4:H16)</f>
        <v>-250358.50710307062</v>
      </c>
      <c r="R16" s="13">
        <f t="shared" si="0"/>
        <v>250358.50710307062</v>
      </c>
      <c r="S16" s="13">
        <f t="shared" si="9"/>
        <v>-334565.02934860595</v>
      </c>
      <c r="T16" s="13">
        <f>IF('1) HOLD Pro Forma'!$D$42&gt;0,'1) HOLD Pro Forma'!$C$41,$T15-'1) HOLD Pro Forma'!$D$42)</f>
        <v>11000</v>
      </c>
      <c r="U16" s="13">
        <f t="shared" si="1"/>
        <v>-2186.294869904992</v>
      </c>
      <c r="V16" s="17">
        <f t="shared" si="10"/>
        <v>-0.198754079082272</v>
      </c>
      <c r="W16" s="17">
        <f t="shared" si="2"/>
        <v>-2.339615589850391</v>
      </c>
      <c r="X16" s="17">
        <f t="shared" si="11"/>
        <v>-0.008732656601938083</v>
      </c>
      <c r="Y16" s="17"/>
      <c r="Z16" s="18">
        <f t="shared" si="3"/>
        <v>-84206.52224553534</v>
      </c>
      <c r="AA16" s="17">
        <f t="shared" si="12"/>
        <v>-7.655138385957758</v>
      </c>
      <c r="AB16" s="13">
        <f t="shared" si="4"/>
        <v>-84206.52224553534</v>
      </c>
      <c r="AC16" s="6">
        <f t="shared" si="19"/>
        <v>-7.655138385957758</v>
      </c>
    </row>
    <row r="17" spans="1:29" ht="15.75">
      <c r="A17" s="5">
        <v>14</v>
      </c>
      <c r="B17" s="13">
        <f t="shared" si="13"/>
        <v>0</v>
      </c>
      <c r="C17" s="25">
        <f>'1) HOLD Pro Forma'!$C$46</f>
        <v>0.031</v>
      </c>
      <c r="D17" s="17">
        <f>'1) HOLD Pro Forma'!$C$25</f>
        <v>0.05</v>
      </c>
      <c r="E17" s="13">
        <f t="shared" si="6"/>
        <v>0</v>
      </c>
      <c r="F17" s="13">
        <f t="shared" si="14"/>
        <v>0</v>
      </c>
      <c r="G17" s="13">
        <f t="shared" si="7"/>
        <v>0</v>
      </c>
      <c r="H17" s="13">
        <f>SUMIF('3) Interest Calculations'!$D$5:$D$364,$A17,'3) Interest Calculations'!B$5:B$364)</f>
        <v>24387.05974523993</v>
      </c>
      <c r="I17" s="13">
        <f t="shared" si="15"/>
        <v>274745.5668483105</v>
      </c>
      <c r="J17" s="13">
        <f>SUMIF('3) Interest Calculations'!$D$5:$D$364,$A17,'3) Interest Calculations'!C$5:C$364)</f>
        <v>1348.711743114372</v>
      </c>
      <c r="K17" s="13">
        <f t="shared" si="8"/>
        <v>-25735.7714883543</v>
      </c>
      <c r="L17" s="13">
        <f t="shared" si="16"/>
        <v>0</v>
      </c>
      <c r="M17" s="13">
        <f>L17*'1) HOLD Pro Forma'!$C$45</f>
        <v>0</v>
      </c>
      <c r="N17" s="13">
        <f t="shared" si="17"/>
        <v>0</v>
      </c>
      <c r="O17" s="13">
        <f t="shared" si="18"/>
        <v>0</v>
      </c>
      <c r="P17" s="13">
        <f>O17*'1) HOLD Pro Forma'!$C$47</f>
        <v>0</v>
      </c>
      <c r="Q17" s="13">
        <f>'1) HOLD Pro Forma'!C$12-SUM(H$4:H17)</f>
        <v>-274745.5668483105</v>
      </c>
      <c r="R17" s="13">
        <f t="shared" si="0"/>
        <v>274745.5668483105</v>
      </c>
      <c r="S17" s="13">
        <f t="shared" si="9"/>
        <v>-360300.80083696026</v>
      </c>
      <c r="T17" s="13">
        <f>IF('1) HOLD Pro Forma'!$D$42&gt;0,'1) HOLD Pro Forma'!$C$41,$T16-'1) HOLD Pro Forma'!$D$42)</f>
        <v>11000</v>
      </c>
      <c r="U17" s="13">
        <f t="shared" si="1"/>
        <v>-1348.7117431143706</v>
      </c>
      <c r="V17" s="17">
        <f t="shared" si="10"/>
        <v>-0.12261015846494279</v>
      </c>
      <c r="W17" s="17">
        <f t="shared" si="2"/>
        <v>-2.339615589850391</v>
      </c>
      <c r="X17" s="17">
        <f t="shared" si="11"/>
        <v>-0.0049089481536894325</v>
      </c>
      <c r="Y17" s="17"/>
      <c r="Z17" s="18">
        <f t="shared" si="3"/>
        <v>-85555.23398864974</v>
      </c>
      <c r="AA17" s="17">
        <f t="shared" si="12"/>
        <v>-7.777748544422703</v>
      </c>
      <c r="AB17" s="13">
        <f t="shared" si="4"/>
        <v>-85555.23398864974</v>
      </c>
      <c r="AC17" s="6">
        <f t="shared" si="19"/>
        <v>-7.777748544422703</v>
      </c>
    </row>
    <row r="18" spans="1:29" ht="15.75">
      <c r="A18" s="5">
        <v>15</v>
      </c>
      <c r="B18" s="13">
        <f t="shared" si="13"/>
        <v>0</v>
      </c>
      <c r="C18" s="25">
        <f>'1) HOLD Pro Forma'!$C$46</f>
        <v>0.031</v>
      </c>
      <c r="D18" s="17">
        <f>'1) HOLD Pro Forma'!$C$25</f>
        <v>0.05</v>
      </c>
      <c r="E18" s="13">
        <f t="shared" si="6"/>
        <v>0</v>
      </c>
      <c r="F18" s="13">
        <f t="shared" si="14"/>
        <v>0</v>
      </c>
      <c r="G18" s="13">
        <f t="shared" si="7"/>
        <v>0</v>
      </c>
      <c r="H18" s="13">
        <f>SUMIF('3) Interest Calculations'!$D$5:$D$364,$A18,'3) Interest Calculations'!B$5:B$364)</f>
        <v>25254.43315168945</v>
      </c>
      <c r="I18" s="13">
        <f t="shared" si="15"/>
        <v>300000</v>
      </c>
      <c r="J18" s="13">
        <f>SUMIF('3) Interest Calculations'!$D$5:$D$364,$A18,'3) Interest Calculations'!C$5:C$364)</f>
        <v>481.33833666485265</v>
      </c>
      <c r="K18" s="13">
        <f t="shared" si="8"/>
        <v>-25735.7714883543</v>
      </c>
      <c r="L18" s="13">
        <f t="shared" si="16"/>
        <v>0</v>
      </c>
      <c r="M18" s="13">
        <f>L18*'1) HOLD Pro Forma'!$C$45</f>
        <v>0</v>
      </c>
      <c r="N18" s="13">
        <f t="shared" si="17"/>
        <v>0</v>
      </c>
      <c r="O18" s="13">
        <f t="shared" si="18"/>
        <v>0</v>
      </c>
      <c r="P18" s="13">
        <f>O18*'1) HOLD Pro Forma'!$C$47</f>
        <v>0</v>
      </c>
      <c r="Q18" s="13">
        <f>'1) HOLD Pro Forma'!C$12-SUM(H$4:H18)</f>
        <v>-300000</v>
      </c>
      <c r="R18" s="13">
        <f t="shared" si="0"/>
        <v>300000</v>
      </c>
      <c r="S18" s="13">
        <f t="shared" si="9"/>
        <v>-386036.57232531457</v>
      </c>
      <c r="T18" s="13">
        <f>IF('1) HOLD Pro Forma'!$D$42&gt;0,'1) HOLD Pro Forma'!$C$41,$T17-'1) HOLD Pro Forma'!$D$42)</f>
        <v>11000</v>
      </c>
      <c r="U18" s="13">
        <f t="shared" si="1"/>
        <v>-481.33833666485225</v>
      </c>
      <c r="V18" s="17">
        <f t="shared" si="10"/>
        <v>-0.043758030605895656</v>
      </c>
      <c r="W18" s="17">
        <f t="shared" si="2"/>
        <v>-2.339615589850391</v>
      </c>
      <c r="X18" s="17">
        <f t="shared" si="11"/>
        <v>-0.0016044611222161742</v>
      </c>
      <c r="Y18" s="17"/>
      <c r="Z18" s="18">
        <f t="shared" si="3"/>
        <v>-86036.57232531457</v>
      </c>
      <c r="AA18" s="17">
        <f t="shared" si="12"/>
        <v>-7.8215065750285975</v>
      </c>
      <c r="AB18" s="13">
        <f t="shared" si="4"/>
        <v>-86036.57232531457</v>
      </c>
      <c r="AC18" s="6">
        <f t="shared" si="19"/>
        <v>-7.8215065750285975</v>
      </c>
    </row>
    <row r="19" spans="1:29" ht="15.75">
      <c r="A19" s="5">
        <v>16</v>
      </c>
      <c r="B19" s="13">
        <f t="shared" si="13"/>
        <v>0</v>
      </c>
      <c r="C19" s="25">
        <f>'1) HOLD Pro Forma'!$C$46</f>
        <v>0.031</v>
      </c>
      <c r="D19" s="17">
        <f>'1) HOLD Pro Forma'!$C$25</f>
        <v>0.05</v>
      </c>
      <c r="E19" s="13">
        <f t="shared" si="6"/>
        <v>0</v>
      </c>
      <c r="F19" s="13">
        <f t="shared" si="14"/>
        <v>0</v>
      </c>
      <c r="G19" s="13">
        <f t="shared" si="7"/>
        <v>0</v>
      </c>
      <c r="H19" s="21">
        <f>IF('1) HOLD Pro Forma'!$C$15&lt;'2) HOLD ROI Analysis'!$A19,0,SUMIF('3) Interest Calculations'!$D$5:$D$364,$A19,'3) Interest Calculations'!B$5:B$364))</f>
        <v>0</v>
      </c>
      <c r="I19" s="21">
        <f t="shared" si="15"/>
        <v>300000</v>
      </c>
      <c r="J19" s="21">
        <f>IF('1) HOLD Pro Forma'!$C$15&lt;'2) HOLD ROI Analysis'!$A19,0,SUMIF('3) Interest Calculations'!$D$5:$D$364,$A19,'3) Interest Calculations'!C$5:C$364))</f>
        <v>0</v>
      </c>
      <c r="K19" s="13">
        <f t="shared" si="8"/>
        <v>0</v>
      </c>
      <c r="L19" s="13">
        <f t="shared" si="16"/>
        <v>0</v>
      </c>
      <c r="M19" s="13">
        <f>L19*'1) HOLD Pro Forma'!$C$45</f>
        <v>0</v>
      </c>
      <c r="N19" s="13">
        <f t="shared" si="17"/>
        <v>0</v>
      </c>
      <c r="O19" s="13">
        <f t="shared" si="18"/>
        <v>0</v>
      </c>
      <c r="P19" s="13">
        <f>O19*'1) HOLD Pro Forma'!$C$47</f>
        <v>0</v>
      </c>
      <c r="Q19" s="13">
        <f>'1) HOLD Pro Forma'!C$12-SUM(H$4:H19)</f>
        <v>-300000</v>
      </c>
      <c r="R19" s="13">
        <f t="shared" si="0"/>
        <v>300000</v>
      </c>
      <c r="S19" s="13">
        <f t="shared" si="9"/>
        <v>-386036.57232531457</v>
      </c>
      <c r="T19" s="13">
        <f>IF('1) HOLD Pro Forma'!$D$42&gt;0,'1) HOLD Pro Forma'!$C$41,$T18-'1) HOLD Pro Forma'!$D$42)</f>
        <v>11000</v>
      </c>
      <c r="U19" s="13">
        <f t="shared" si="1"/>
        <v>0</v>
      </c>
      <c r="V19" s="17">
        <f t="shared" si="10"/>
        <v>0</v>
      </c>
      <c r="W19" s="17">
        <f t="shared" si="2"/>
        <v>0</v>
      </c>
      <c r="X19" s="17">
        <f t="shared" si="11"/>
        <v>0</v>
      </c>
      <c r="Y19" s="17"/>
      <c r="Z19" s="18">
        <f t="shared" si="3"/>
        <v>-86036.57232531457</v>
      </c>
      <c r="AA19" s="17">
        <f t="shared" si="12"/>
        <v>-7.8215065750285975</v>
      </c>
      <c r="AB19" s="13">
        <f t="shared" si="4"/>
        <v>-86036.57232531457</v>
      </c>
      <c r="AC19" s="6">
        <f t="shared" si="19"/>
        <v>-7.8215065750285975</v>
      </c>
    </row>
    <row r="20" spans="1:29" ht="15.75">
      <c r="A20" s="5">
        <v>17</v>
      </c>
      <c r="B20" s="13">
        <f t="shared" si="13"/>
        <v>0</v>
      </c>
      <c r="C20" s="25">
        <f>'1) HOLD Pro Forma'!$C$46</f>
        <v>0.031</v>
      </c>
      <c r="D20" s="17">
        <f>'1) HOLD Pro Forma'!$C$25</f>
        <v>0.05</v>
      </c>
      <c r="E20" s="13">
        <f t="shared" si="6"/>
        <v>0</v>
      </c>
      <c r="F20" s="13">
        <f t="shared" si="14"/>
        <v>0</v>
      </c>
      <c r="G20" s="13">
        <f t="shared" si="7"/>
        <v>0</v>
      </c>
      <c r="H20" s="21">
        <f>IF('1) HOLD Pro Forma'!$C$15&lt;'2) HOLD ROI Analysis'!$A20,0,SUMIF('3) Interest Calculations'!$D$5:$D$364,$A20,'3) Interest Calculations'!B$5:B$364))</f>
        <v>0</v>
      </c>
      <c r="I20" s="21">
        <f t="shared" si="15"/>
        <v>300000</v>
      </c>
      <c r="J20" s="21">
        <f>IF('1) HOLD Pro Forma'!$C$15&lt;'2) HOLD ROI Analysis'!$A20,0,SUMIF('3) Interest Calculations'!$D$5:$D$364,$A20,'3) Interest Calculations'!C$5:C$364))</f>
        <v>0</v>
      </c>
      <c r="K20" s="13">
        <f t="shared" si="8"/>
        <v>0</v>
      </c>
      <c r="L20" s="13">
        <f t="shared" si="16"/>
        <v>0</v>
      </c>
      <c r="M20" s="13">
        <f>L20*'1) HOLD Pro Forma'!$C$45</f>
        <v>0</v>
      </c>
      <c r="N20" s="13">
        <f t="shared" si="17"/>
        <v>0</v>
      </c>
      <c r="O20" s="13">
        <f t="shared" si="18"/>
        <v>0</v>
      </c>
      <c r="P20" s="13">
        <f>O20*'1) HOLD Pro Forma'!$C$47</f>
        <v>0</v>
      </c>
      <c r="Q20" s="13">
        <f>'1) HOLD Pro Forma'!C$12-SUM(H$4:H20)</f>
        <v>-300000</v>
      </c>
      <c r="R20" s="13">
        <f t="shared" si="0"/>
        <v>300000</v>
      </c>
      <c r="S20" s="13">
        <f t="shared" si="9"/>
        <v>-386036.57232531457</v>
      </c>
      <c r="T20" s="13">
        <f>IF('1) HOLD Pro Forma'!$D$42&gt;0,'1) HOLD Pro Forma'!$C$41,$T19-'1) HOLD Pro Forma'!$D$42)</f>
        <v>11000</v>
      </c>
      <c r="U20" s="13">
        <f t="shared" si="1"/>
        <v>0</v>
      </c>
      <c r="V20" s="17">
        <f t="shared" si="10"/>
        <v>0</v>
      </c>
      <c r="W20" s="17">
        <f t="shared" si="2"/>
        <v>0</v>
      </c>
      <c r="X20" s="17">
        <f t="shared" si="11"/>
        <v>0</v>
      </c>
      <c r="Y20" s="17"/>
      <c r="Z20" s="18">
        <f t="shared" si="3"/>
        <v>-86036.57232531457</v>
      </c>
      <c r="AA20" s="17">
        <f t="shared" si="12"/>
        <v>-7.8215065750285975</v>
      </c>
      <c r="AB20" s="13">
        <f t="shared" si="4"/>
        <v>-86036.57232531457</v>
      </c>
      <c r="AC20" s="6">
        <f t="shared" si="19"/>
        <v>-7.8215065750285975</v>
      </c>
    </row>
    <row r="21" spans="1:29" ht="15.75">
      <c r="A21" s="5">
        <v>18</v>
      </c>
      <c r="B21" s="13">
        <f t="shared" si="13"/>
        <v>0</v>
      </c>
      <c r="C21" s="25">
        <f>'1) HOLD Pro Forma'!$C$46</f>
        <v>0.031</v>
      </c>
      <c r="D21" s="17">
        <f>'1) HOLD Pro Forma'!$C$25</f>
        <v>0.05</v>
      </c>
      <c r="E21" s="13">
        <f t="shared" si="6"/>
        <v>0</v>
      </c>
      <c r="F21" s="13">
        <f t="shared" si="14"/>
        <v>0</v>
      </c>
      <c r="G21" s="13">
        <f t="shared" si="7"/>
        <v>0</v>
      </c>
      <c r="H21" s="21">
        <f>IF('1) HOLD Pro Forma'!$C$15&lt;'2) HOLD ROI Analysis'!$A21,0,SUMIF('3) Interest Calculations'!$D$5:$D$364,$A21,'3) Interest Calculations'!B$5:B$364))</f>
        <v>0</v>
      </c>
      <c r="I21" s="21">
        <f t="shared" si="15"/>
        <v>300000</v>
      </c>
      <c r="J21" s="21">
        <f>IF('1) HOLD Pro Forma'!$C$15&lt;'2) HOLD ROI Analysis'!$A21,0,SUMIF('3) Interest Calculations'!$D$5:$D$364,$A21,'3) Interest Calculations'!C$5:C$364))</f>
        <v>0</v>
      </c>
      <c r="K21" s="13">
        <f t="shared" si="8"/>
        <v>0</v>
      </c>
      <c r="L21" s="13">
        <f t="shared" si="16"/>
        <v>0</v>
      </c>
      <c r="M21" s="13">
        <f>L21*'1) HOLD Pro Forma'!$C$45</f>
        <v>0</v>
      </c>
      <c r="N21" s="13">
        <f t="shared" si="17"/>
        <v>0</v>
      </c>
      <c r="O21" s="13">
        <f t="shared" si="18"/>
        <v>0</v>
      </c>
      <c r="P21" s="13">
        <f>O21*'1) HOLD Pro Forma'!$C$47</f>
        <v>0</v>
      </c>
      <c r="Q21" s="13">
        <f>'1) HOLD Pro Forma'!C$12-SUM(H$4:H21)</f>
        <v>-300000</v>
      </c>
      <c r="R21" s="13">
        <f t="shared" si="0"/>
        <v>300000</v>
      </c>
      <c r="S21" s="13">
        <f t="shared" si="9"/>
        <v>-386036.57232531457</v>
      </c>
      <c r="T21" s="13">
        <f>IF('1) HOLD Pro Forma'!$D$42&gt;0,'1) HOLD Pro Forma'!$C$41,$T20-'1) HOLD Pro Forma'!$D$42)</f>
        <v>11000</v>
      </c>
      <c r="U21" s="13">
        <f t="shared" si="1"/>
        <v>0</v>
      </c>
      <c r="V21" s="17">
        <f t="shared" si="10"/>
        <v>0</v>
      </c>
      <c r="W21" s="17">
        <f t="shared" si="2"/>
        <v>0</v>
      </c>
      <c r="X21" s="17">
        <f t="shared" si="11"/>
        <v>0</v>
      </c>
      <c r="Y21" s="17"/>
      <c r="Z21" s="18">
        <f t="shared" si="3"/>
        <v>-86036.57232531457</v>
      </c>
      <c r="AA21" s="17">
        <f t="shared" si="12"/>
        <v>-7.8215065750285975</v>
      </c>
      <c r="AB21" s="13">
        <f t="shared" si="4"/>
        <v>-86036.57232531457</v>
      </c>
      <c r="AC21" s="6">
        <f t="shared" si="19"/>
        <v>-7.8215065750285975</v>
      </c>
    </row>
    <row r="22" spans="1:29" ht="15.75">
      <c r="A22" s="5">
        <v>19</v>
      </c>
      <c r="B22" s="13">
        <f t="shared" si="13"/>
        <v>0</v>
      </c>
      <c r="C22" s="25">
        <f>'1) HOLD Pro Forma'!$C$46</f>
        <v>0.031</v>
      </c>
      <c r="D22" s="17">
        <f>'1) HOLD Pro Forma'!$C$25</f>
        <v>0.05</v>
      </c>
      <c r="E22" s="13">
        <f t="shared" si="6"/>
        <v>0</v>
      </c>
      <c r="F22" s="13">
        <f t="shared" si="14"/>
        <v>0</v>
      </c>
      <c r="G22" s="13">
        <f t="shared" si="7"/>
        <v>0</v>
      </c>
      <c r="H22" s="21">
        <f>IF('1) HOLD Pro Forma'!$C$15&lt;'2) HOLD ROI Analysis'!$A22,0,SUMIF('3) Interest Calculations'!$D$5:$D$364,$A22,'3) Interest Calculations'!B$5:B$364))</f>
        <v>0</v>
      </c>
      <c r="I22" s="21">
        <f t="shared" si="15"/>
        <v>300000</v>
      </c>
      <c r="J22" s="21">
        <f>IF('1) HOLD Pro Forma'!$C$15&lt;'2) HOLD ROI Analysis'!$A22,0,SUMIF('3) Interest Calculations'!$D$5:$D$364,$A22,'3) Interest Calculations'!C$5:C$364))</f>
        <v>0</v>
      </c>
      <c r="K22" s="13">
        <f t="shared" si="8"/>
        <v>0</v>
      </c>
      <c r="L22" s="13">
        <f t="shared" si="16"/>
        <v>0</v>
      </c>
      <c r="M22" s="13">
        <f>L22*'1) HOLD Pro Forma'!$C$45</f>
        <v>0</v>
      </c>
      <c r="N22" s="13">
        <f t="shared" si="17"/>
        <v>0</v>
      </c>
      <c r="O22" s="13">
        <f t="shared" si="18"/>
        <v>0</v>
      </c>
      <c r="P22" s="13">
        <f>O22*'1) HOLD Pro Forma'!$C$47</f>
        <v>0</v>
      </c>
      <c r="Q22" s="13">
        <f>'1) HOLD Pro Forma'!C$12-SUM(H$4:H22)</f>
        <v>-300000</v>
      </c>
      <c r="R22" s="13">
        <f t="shared" si="0"/>
        <v>300000</v>
      </c>
      <c r="S22" s="13">
        <f t="shared" si="9"/>
        <v>-386036.57232531457</v>
      </c>
      <c r="T22" s="13">
        <f>IF('1) HOLD Pro Forma'!$D$42&gt;0,'1) HOLD Pro Forma'!$C$41,$T21-'1) HOLD Pro Forma'!$D$42)</f>
        <v>11000</v>
      </c>
      <c r="U22" s="13">
        <f t="shared" si="1"/>
        <v>0</v>
      </c>
      <c r="V22" s="17">
        <f t="shared" si="10"/>
        <v>0</v>
      </c>
      <c r="W22" s="17">
        <f t="shared" si="2"/>
        <v>0</v>
      </c>
      <c r="X22" s="17">
        <f t="shared" si="11"/>
        <v>0</v>
      </c>
      <c r="Y22" s="17"/>
      <c r="Z22" s="18">
        <f t="shared" si="3"/>
        <v>-86036.57232531457</v>
      </c>
      <c r="AA22" s="17">
        <f t="shared" si="12"/>
        <v>-7.8215065750285975</v>
      </c>
      <c r="AB22" s="13">
        <f t="shared" si="4"/>
        <v>-86036.57232531457</v>
      </c>
      <c r="AC22" s="6">
        <f t="shared" si="19"/>
        <v>-7.8215065750285975</v>
      </c>
    </row>
    <row r="23" spans="1:29" ht="15.75">
      <c r="A23" s="5">
        <v>20</v>
      </c>
      <c r="B23" s="13">
        <f t="shared" si="13"/>
        <v>0</v>
      </c>
      <c r="C23" s="25">
        <f>'1) HOLD Pro Forma'!$C$46</f>
        <v>0.031</v>
      </c>
      <c r="D23" s="17">
        <f>'1) HOLD Pro Forma'!$C$25</f>
        <v>0.05</v>
      </c>
      <c r="E23" s="13">
        <f t="shared" si="6"/>
        <v>0</v>
      </c>
      <c r="F23" s="13">
        <f t="shared" si="14"/>
        <v>0</v>
      </c>
      <c r="G23" s="13">
        <f t="shared" si="7"/>
        <v>0</v>
      </c>
      <c r="H23" s="21">
        <f>IF('1) HOLD Pro Forma'!$C$15&lt;'2) HOLD ROI Analysis'!$A23,0,SUMIF('3) Interest Calculations'!$D$5:$D$364,$A23,'3) Interest Calculations'!B$5:B$364))</f>
        <v>0</v>
      </c>
      <c r="I23" s="21">
        <f t="shared" si="15"/>
        <v>300000</v>
      </c>
      <c r="J23" s="21">
        <f>IF('1) HOLD Pro Forma'!$C$15&lt;'2) HOLD ROI Analysis'!$A23,0,SUMIF('3) Interest Calculations'!$D$5:$D$364,$A23,'3) Interest Calculations'!C$5:C$364))</f>
        <v>0</v>
      </c>
      <c r="K23" s="13">
        <f t="shared" si="8"/>
        <v>0</v>
      </c>
      <c r="L23" s="13">
        <f t="shared" si="16"/>
        <v>0</v>
      </c>
      <c r="M23" s="13">
        <f>L23*'1) HOLD Pro Forma'!$C$45</f>
        <v>0</v>
      </c>
      <c r="N23" s="13">
        <f t="shared" si="17"/>
        <v>0</v>
      </c>
      <c r="O23" s="13">
        <f t="shared" si="18"/>
        <v>0</v>
      </c>
      <c r="P23" s="13">
        <f>O23*'1) HOLD Pro Forma'!$C$47</f>
        <v>0</v>
      </c>
      <c r="Q23" s="13">
        <f>'1) HOLD Pro Forma'!C$12-SUM(H$4:H23)</f>
        <v>-300000</v>
      </c>
      <c r="R23" s="13">
        <f t="shared" si="0"/>
        <v>300000</v>
      </c>
      <c r="S23" s="13">
        <f t="shared" si="9"/>
        <v>-386036.57232531457</v>
      </c>
      <c r="T23" s="13">
        <f>IF('1) HOLD Pro Forma'!$D$42&gt;0,'1) HOLD Pro Forma'!$C$41,$T22-'1) HOLD Pro Forma'!$D$42)</f>
        <v>11000</v>
      </c>
      <c r="U23" s="13">
        <f t="shared" si="1"/>
        <v>0</v>
      </c>
      <c r="V23" s="17">
        <f t="shared" si="10"/>
        <v>0</v>
      </c>
      <c r="W23" s="17">
        <f t="shared" si="2"/>
        <v>0</v>
      </c>
      <c r="X23" s="17">
        <f t="shared" si="11"/>
        <v>0</v>
      </c>
      <c r="Y23" s="17"/>
      <c r="Z23" s="18">
        <f t="shared" si="3"/>
        <v>-86036.57232531457</v>
      </c>
      <c r="AA23" s="17">
        <f t="shared" si="12"/>
        <v>-7.8215065750285975</v>
      </c>
      <c r="AB23" s="13">
        <f t="shared" si="4"/>
        <v>-86036.57232531457</v>
      </c>
      <c r="AC23" s="6">
        <f t="shared" si="19"/>
        <v>-7.8215065750285975</v>
      </c>
    </row>
    <row r="24" spans="1:29" ht="15.75">
      <c r="A24" s="5">
        <v>21</v>
      </c>
      <c r="B24" s="13">
        <f t="shared" si="13"/>
        <v>0</v>
      </c>
      <c r="C24" s="25">
        <f>'1) HOLD Pro Forma'!$C$46</f>
        <v>0.031</v>
      </c>
      <c r="D24" s="17">
        <f>'1) HOLD Pro Forma'!$C$25</f>
        <v>0.05</v>
      </c>
      <c r="E24" s="13">
        <f t="shared" si="6"/>
        <v>0</v>
      </c>
      <c r="F24" s="13">
        <f t="shared" si="14"/>
        <v>0</v>
      </c>
      <c r="G24" s="13">
        <f t="shared" si="7"/>
        <v>0</v>
      </c>
      <c r="H24" s="21">
        <f>IF('1) HOLD Pro Forma'!$C$15&lt;'2) HOLD ROI Analysis'!$A24,0,SUMIF('3) Interest Calculations'!$D$5:$D$364,$A24,'3) Interest Calculations'!B$5:B$364))</f>
        <v>0</v>
      </c>
      <c r="I24" s="21">
        <f t="shared" si="15"/>
        <v>300000</v>
      </c>
      <c r="J24" s="21">
        <f>IF('1) HOLD Pro Forma'!$C$15&lt;'2) HOLD ROI Analysis'!$A24,0,SUMIF('3) Interest Calculations'!$D$5:$D$364,$A24,'3) Interest Calculations'!C$5:C$364))</f>
        <v>0</v>
      </c>
      <c r="K24" s="13">
        <f t="shared" si="8"/>
        <v>0</v>
      </c>
      <c r="L24" s="13">
        <f t="shared" si="16"/>
        <v>0</v>
      </c>
      <c r="M24" s="13">
        <f>L24*'1) HOLD Pro Forma'!$C$45</f>
        <v>0</v>
      </c>
      <c r="N24" s="13">
        <f t="shared" si="17"/>
        <v>0</v>
      </c>
      <c r="O24" s="13">
        <f t="shared" si="18"/>
        <v>0</v>
      </c>
      <c r="P24" s="13">
        <f>O24*'1) HOLD Pro Forma'!$C$47</f>
        <v>0</v>
      </c>
      <c r="Q24" s="13">
        <f>'1) HOLD Pro Forma'!C$12-SUM(H$4:H24)</f>
        <v>-300000</v>
      </c>
      <c r="R24" s="13">
        <f t="shared" si="0"/>
        <v>300000</v>
      </c>
      <c r="S24" s="13">
        <f t="shared" si="9"/>
        <v>-386036.57232531457</v>
      </c>
      <c r="T24" s="13">
        <f>IF('1) HOLD Pro Forma'!$D$42&gt;0,'1) HOLD Pro Forma'!$C$41,$T23-'1) HOLD Pro Forma'!$D$42)</f>
        <v>11000</v>
      </c>
      <c r="U24" s="13">
        <f t="shared" si="1"/>
        <v>0</v>
      </c>
      <c r="V24" s="17">
        <f t="shared" si="10"/>
        <v>0</v>
      </c>
      <c r="W24" s="17">
        <f t="shared" si="2"/>
        <v>0</v>
      </c>
      <c r="X24" s="17">
        <f t="shared" si="11"/>
        <v>0</v>
      </c>
      <c r="Y24" s="17"/>
      <c r="Z24" s="18">
        <f t="shared" si="3"/>
        <v>-86036.57232531457</v>
      </c>
      <c r="AA24" s="17">
        <f t="shared" si="12"/>
        <v>-7.8215065750285975</v>
      </c>
      <c r="AB24" s="13">
        <f t="shared" si="4"/>
        <v>-86036.57232531457</v>
      </c>
      <c r="AC24" s="6">
        <f t="shared" si="19"/>
        <v>-7.8215065750285975</v>
      </c>
    </row>
    <row r="25" spans="1:29" ht="15.75">
      <c r="A25" s="5">
        <v>22</v>
      </c>
      <c r="B25" s="13">
        <f t="shared" si="13"/>
        <v>0</v>
      </c>
      <c r="C25" s="25">
        <f>'1) HOLD Pro Forma'!$C$46</f>
        <v>0.031</v>
      </c>
      <c r="D25" s="17">
        <f>'1) HOLD Pro Forma'!$C$25</f>
        <v>0.05</v>
      </c>
      <c r="E25" s="13">
        <f t="shared" si="6"/>
        <v>0</v>
      </c>
      <c r="F25" s="13">
        <f t="shared" si="14"/>
        <v>0</v>
      </c>
      <c r="G25" s="13">
        <f t="shared" si="7"/>
        <v>0</v>
      </c>
      <c r="H25" s="21">
        <f>IF('1) HOLD Pro Forma'!$C$15&lt;'2) HOLD ROI Analysis'!$A25,0,SUMIF('3) Interest Calculations'!$D$5:$D$364,$A25,'3) Interest Calculations'!B$5:B$364))</f>
        <v>0</v>
      </c>
      <c r="I25" s="21">
        <f t="shared" si="15"/>
        <v>300000</v>
      </c>
      <c r="J25" s="21">
        <f>IF('1) HOLD Pro Forma'!$C$15&lt;'2) HOLD ROI Analysis'!$A25,0,SUMIF('3) Interest Calculations'!$D$5:$D$364,$A25,'3) Interest Calculations'!C$5:C$364))</f>
        <v>0</v>
      </c>
      <c r="K25" s="13">
        <f t="shared" si="8"/>
        <v>0</v>
      </c>
      <c r="L25" s="13">
        <f t="shared" si="16"/>
        <v>0</v>
      </c>
      <c r="M25" s="13">
        <f>L25*'1) HOLD Pro Forma'!$C$45</f>
        <v>0</v>
      </c>
      <c r="N25" s="13">
        <f t="shared" si="17"/>
        <v>0</v>
      </c>
      <c r="O25" s="13">
        <f t="shared" si="18"/>
        <v>0</v>
      </c>
      <c r="P25" s="13">
        <f>O25*'1) HOLD Pro Forma'!$C$47</f>
        <v>0</v>
      </c>
      <c r="Q25" s="13">
        <f>'1) HOLD Pro Forma'!C$12-SUM(H$4:H25)</f>
        <v>-300000</v>
      </c>
      <c r="R25" s="13">
        <f t="shared" si="0"/>
        <v>300000</v>
      </c>
      <c r="S25" s="13">
        <f t="shared" si="9"/>
        <v>-386036.57232531457</v>
      </c>
      <c r="T25" s="13">
        <f>IF('1) HOLD Pro Forma'!$D$42&gt;0,'1) HOLD Pro Forma'!$C$41,$T24-'1) HOLD Pro Forma'!$D$42)</f>
        <v>11000</v>
      </c>
      <c r="U25" s="13">
        <f t="shared" si="1"/>
        <v>0</v>
      </c>
      <c r="V25" s="17">
        <f t="shared" si="10"/>
        <v>0</v>
      </c>
      <c r="W25" s="17">
        <f t="shared" si="2"/>
        <v>0</v>
      </c>
      <c r="X25" s="17">
        <f t="shared" si="11"/>
        <v>0</v>
      </c>
      <c r="Y25" s="17"/>
      <c r="Z25" s="18">
        <f t="shared" si="3"/>
        <v>-86036.57232531457</v>
      </c>
      <c r="AA25" s="17">
        <f t="shared" si="12"/>
        <v>-7.8215065750285975</v>
      </c>
      <c r="AB25" s="13">
        <f t="shared" si="4"/>
        <v>-86036.57232531457</v>
      </c>
      <c r="AC25" s="6">
        <f t="shared" si="19"/>
        <v>-7.8215065750285975</v>
      </c>
    </row>
    <row r="26" spans="1:29" ht="15.75">
      <c r="A26" s="5">
        <v>23</v>
      </c>
      <c r="B26" s="13">
        <f t="shared" si="13"/>
        <v>0</v>
      </c>
      <c r="C26" s="25">
        <f>'1) HOLD Pro Forma'!$C$46</f>
        <v>0.031</v>
      </c>
      <c r="D26" s="17">
        <f>'1) HOLD Pro Forma'!$C$25</f>
        <v>0.05</v>
      </c>
      <c r="E26" s="13">
        <f t="shared" si="6"/>
        <v>0</v>
      </c>
      <c r="F26" s="13">
        <f t="shared" si="14"/>
        <v>0</v>
      </c>
      <c r="G26" s="13">
        <f t="shared" si="7"/>
        <v>0</v>
      </c>
      <c r="H26" s="21">
        <f>IF('1) HOLD Pro Forma'!$C$15&lt;'2) HOLD ROI Analysis'!$A26,0,SUMIF('3) Interest Calculations'!$D$5:$D$364,$A26,'3) Interest Calculations'!B$5:B$364))</f>
        <v>0</v>
      </c>
      <c r="I26" s="21">
        <f t="shared" si="15"/>
        <v>300000</v>
      </c>
      <c r="J26" s="21">
        <f>IF('1) HOLD Pro Forma'!$C$15&lt;'2) HOLD ROI Analysis'!$A26,0,SUMIF('3) Interest Calculations'!$D$5:$D$364,$A26,'3) Interest Calculations'!C$5:C$364))</f>
        <v>0</v>
      </c>
      <c r="K26" s="13">
        <f t="shared" si="8"/>
        <v>0</v>
      </c>
      <c r="L26" s="13">
        <f t="shared" si="16"/>
        <v>0</v>
      </c>
      <c r="M26" s="13">
        <f>L26*'1) HOLD Pro Forma'!$C$45</f>
        <v>0</v>
      </c>
      <c r="N26" s="13">
        <f t="shared" si="17"/>
        <v>0</v>
      </c>
      <c r="O26" s="13">
        <f t="shared" si="18"/>
        <v>0</v>
      </c>
      <c r="P26" s="13">
        <f>O26*'1) HOLD Pro Forma'!$C$47</f>
        <v>0</v>
      </c>
      <c r="Q26" s="13">
        <f>'1) HOLD Pro Forma'!C$12-SUM(H$4:H26)</f>
        <v>-300000</v>
      </c>
      <c r="R26" s="13">
        <f t="shared" si="0"/>
        <v>300000</v>
      </c>
      <c r="S26" s="13">
        <f t="shared" si="9"/>
        <v>-386036.57232531457</v>
      </c>
      <c r="T26" s="13">
        <f>IF('1) HOLD Pro Forma'!$D$42&gt;0,'1) HOLD Pro Forma'!$C$41,$T25-'1) HOLD Pro Forma'!$D$42)</f>
        <v>11000</v>
      </c>
      <c r="U26" s="13">
        <f t="shared" si="1"/>
        <v>0</v>
      </c>
      <c r="V26" s="17">
        <f t="shared" si="10"/>
        <v>0</v>
      </c>
      <c r="W26" s="17">
        <f t="shared" si="2"/>
        <v>0</v>
      </c>
      <c r="X26" s="17">
        <f t="shared" si="11"/>
        <v>0</v>
      </c>
      <c r="Y26" s="17"/>
      <c r="Z26" s="18">
        <f t="shared" si="3"/>
        <v>-86036.57232531457</v>
      </c>
      <c r="AA26" s="17">
        <f t="shared" si="12"/>
        <v>-7.8215065750285975</v>
      </c>
      <c r="AB26" s="13">
        <f t="shared" si="4"/>
        <v>-86036.57232531457</v>
      </c>
      <c r="AC26" s="6">
        <f t="shared" si="19"/>
        <v>-7.8215065750285975</v>
      </c>
    </row>
    <row r="27" spans="1:29" ht="15.75">
      <c r="A27" s="5">
        <v>24</v>
      </c>
      <c r="B27" s="13">
        <f t="shared" si="13"/>
        <v>0</v>
      </c>
      <c r="C27" s="25">
        <f>'1) HOLD Pro Forma'!$C$46</f>
        <v>0.031</v>
      </c>
      <c r="D27" s="17">
        <f>'1) HOLD Pro Forma'!$C$25</f>
        <v>0.05</v>
      </c>
      <c r="E27" s="13">
        <f t="shared" si="6"/>
        <v>0</v>
      </c>
      <c r="F27" s="13">
        <f t="shared" si="14"/>
        <v>0</v>
      </c>
      <c r="G27" s="13">
        <f t="shared" si="7"/>
        <v>0</v>
      </c>
      <c r="H27" s="21">
        <f>IF('1) HOLD Pro Forma'!$C$15&lt;'2) HOLD ROI Analysis'!$A27,0,SUMIF('3) Interest Calculations'!$D$5:$D$364,$A27,'3) Interest Calculations'!B$5:B$364))</f>
        <v>0</v>
      </c>
      <c r="I27" s="21">
        <f t="shared" si="15"/>
        <v>300000</v>
      </c>
      <c r="J27" s="21">
        <f>IF('1) HOLD Pro Forma'!$C$15&lt;'2) HOLD ROI Analysis'!$A27,0,SUMIF('3) Interest Calculations'!$D$5:$D$364,$A27,'3) Interest Calculations'!C$5:C$364))</f>
        <v>0</v>
      </c>
      <c r="K27" s="13">
        <f t="shared" si="8"/>
        <v>0</v>
      </c>
      <c r="L27" s="13">
        <f t="shared" si="16"/>
        <v>0</v>
      </c>
      <c r="M27" s="13">
        <f>L27*'1) HOLD Pro Forma'!$C$45</f>
        <v>0</v>
      </c>
      <c r="N27" s="13">
        <f t="shared" si="17"/>
        <v>0</v>
      </c>
      <c r="O27" s="13">
        <f t="shared" si="18"/>
        <v>0</v>
      </c>
      <c r="P27" s="13">
        <f>O27*'1) HOLD Pro Forma'!$C$47</f>
        <v>0</v>
      </c>
      <c r="Q27" s="13">
        <f>'1) HOLD Pro Forma'!C$12-SUM(H$4:H27)</f>
        <v>-300000</v>
      </c>
      <c r="R27" s="13">
        <f t="shared" si="0"/>
        <v>300000</v>
      </c>
      <c r="S27" s="13">
        <f t="shared" si="9"/>
        <v>-386036.57232531457</v>
      </c>
      <c r="T27" s="13">
        <f>IF('1) HOLD Pro Forma'!$D$42&gt;0,'1) HOLD Pro Forma'!$C$41,$T26-'1) HOLD Pro Forma'!$D$42)</f>
        <v>11000</v>
      </c>
      <c r="U27" s="13">
        <f t="shared" si="1"/>
        <v>0</v>
      </c>
      <c r="V27" s="17">
        <f t="shared" si="10"/>
        <v>0</v>
      </c>
      <c r="W27" s="17">
        <f t="shared" si="2"/>
        <v>0</v>
      </c>
      <c r="X27" s="17">
        <f t="shared" si="11"/>
        <v>0</v>
      </c>
      <c r="Y27" s="17"/>
      <c r="Z27" s="18">
        <f t="shared" si="3"/>
        <v>-86036.57232531457</v>
      </c>
      <c r="AA27" s="17">
        <f t="shared" si="12"/>
        <v>-7.8215065750285975</v>
      </c>
      <c r="AB27" s="13">
        <f t="shared" si="4"/>
        <v>-86036.57232531457</v>
      </c>
      <c r="AC27" s="6">
        <f t="shared" si="19"/>
        <v>-7.8215065750285975</v>
      </c>
    </row>
    <row r="28" spans="1:29" ht="15.75">
      <c r="A28" s="5">
        <v>25</v>
      </c>
      <c r="B28" s="13">
        <f t="shared" si="13"/>
        <v>0</v>
      </c>
      <c r="C28" s="25">
        <f>'1) HOLD Pro Forma'!$C$46</f>
        <v>0.031</v>
      </c>
      <c r="D28" s="17">
        <f>'1) HOLD Pro Forma'!$C$25</f>
        <v>0.05</v>
      </c>
      <c r="E28" s="13">
        <f t="shared" si="6"/>
        <v>0</v>
      </c>
      <c r="F28" s="13">
        <f t="shared" si="14"/>
        <v>0</v>
      </c>
      <c r="G28" s="13">
        <f t="shared" si="7"/>
        <v>0</v>
      </c>
      <c r="H28" s="21">
        <f>IF('1) HOLD Pro Forma'!$C$15&lt;'2) HOLD ROI Analysis'!$A28,0,SUMIF('3) Interest Calculations'!$D$5:$D$364,$A28,'3) Interest Calculations'!B$5:B$364))</f>
        <v>0</v>
      </c>
      <c r="I28" s="21">
        <f t="shared" si="15"/>
        <v>300000</v>
      </c>
      <c r="J28" s="21">
        <f>IF('1) HOLD Pro Forma'!$C$15&lt;'2) HOLD ROI Analysis'!$A28,0,SUMIF('3) Interest Calculations'!$D$5:$D$364,$A28,'3) Interest Calculations'!C$5:C$364))</f>
        <v>0</v>
      </c>
      <c r="K28" s="13">
        <f t="shared" si="8"/>
        <v>0</v>
      </c>
      <c r="L28" s="13">
        <f t="shared" si="16"/>
        <v>0</v>
      </c>
      <c r="M28" s="13">
        <f>L28*'1) HOLD Pro Forma'!$C$45</f>
        <v>0</v>
      </c>
      <c r="N28" s="13">
        <f t="shared" si="17"/>
        <v>0</v>
      </c>
      <c r="O28" s="13">
        <f t="shared" si="18"/>
        <v>0</v>
      </c>
      <c r="P28" s="13">
        <f>O28*'1) HOLD Pro Forma'!$C$47</f>
        <v>0</v>
      </c>
      <c r="Q28" s="13">
        <f>'1) HOLD Pro Forma'!C$12-SUM(H$4:H28)</f>
        <v>-300000</v>
      </c>
      <c r="R28" s="13">
        <f t="shared" si="0"/>
        <v>300000</v>
      </c>
      <c r="S28" s="13">
        <f t="shared" si="9"/>
        <v>-386036.57232531457</v>
      </c>
      <c r="T28" s="13">
        <f>IF('1) HOLD Pro Forma'!$D$42&gt;0,'1) HOLD Pro Forma'!$C$41,$T27-'1) HOLD Pro Forma'!$D$42)</f>
        <v>11000</v>
      </c>
      <c r="U28" s="13">
        <f t="shared" si="1"/>
        <v>0</v>
      </c>
      <c r="V28" s="17">
        <f t="shared" si="10"/>
        <v>0</v>
      </c>
      <c r="W28" s="17">
        <f t="shared" si="2"/>
        <v>0</v>
      </c>
      <c r="X28" s="17">
        <f t="shared" si="11"/>
        <v>0</v>
      </c>
      <c r="Y28" s="17"/>
      <c r="Z28" s="18">
        <f t="shared" si="3"/>
        <v>-86036.57232531457</v>
      </c>
      <c r="AA28" s="17">
        <f t="shared" si="12"/>
        <v>-7.8215065750285975</v>
      </c>
      <c r="AB28" s="13">
        <f t="shared" si="4"/>
        <v>-86036.57232531457</v>
      </c>
      <c r="AC28" s="6">
        <f t="shared" si="19"/>
        <v>-7.8215065750285975</v>
      </c>
    </row>
    <row r="29" spans="1:29" ht="15.75">
      <c r="A29" s="5">
        <v>26</v>
      </c>
      <c r="B29" s="13">
        <f t="shared" si="13"/>
        <v>0</v>
      </c>
      <c r="C29" s="25">
        <f>'1) HOLD Pro Forma'!$C$46</f>
        <v>0.031</v>
      </c>
      <c r="D29" s="17">
        <f>'1) HOLD Pro Forma'!$C$25</f>
        <v>0.05</v>
      </c>
      <c r="E29" s="13">
        <f t="shared" si="6"/>
        <v>0</v>
      </c>
      <c r="F29" s="13">
        <f t="shared" si="14"/>
        <v>0</v>
      </c>
      <c r="G29" s="13">
        <f t="shared" si="7"/>
        <v>0</v>
      </c>
      <c r="H29" s="21">
        <f>IF('1) HOLD Pro Forma'!$C$15&lt;'2) HOLD ROI Analysis'!$A29,0,SUMIF('3) Interest Calculations'!$D$5:$D$364,$A29,'3) Interest Calculations'!B$5:B$364))</f>
        <v>0</v>
      </c>
      <c r="I29" s="21">
        <f t="shared" si="15"/>
        <v>300000</v>
      </c>
      <c r="J29" s="21">
        <f>IF('1) HOLD Pro Forma'!$C$15&lt;'2) HOLD ROI Analysis'!$A29,0,SUMIF('3) Interest Calculations'!$D$5:$D$364,$A29,'3) Interest Calculations'!C$5:C$364))</f>
        <v>0</v>
      </c>
      <c r="K29" s="13">
        <f t="shared" si="8"/>
        <v>0</v>
      </c>
      <c r="L29" s="13">
        <f t="shared" si="16"/>
        <v>0</v>
      </c>
      <c r="M29" s="13">
        <f>L29*'1) HOLD Pro Forma'!$C$45</f>
        <v>0</v>
      </c>
      <c r="N29" s="13">
        <f t="shared" si="17"/>
        <v>0</v>
      </c>
      <c r="O29" s="13">
        <f t="shared" si="18"/>
        <v>0</v>
      </c>
      <c r="P29" s="13">
        <f>O29*'1) HOLD Pro Forma'!$C$47</f>
        <v>0</v>
      </c>
      <c r="Q29" s="13">
        <f>'1) HOLD Pro Forma'!C$12-SUM(H$4:H29)</f>
        <v>-300000</v>
      </c>
      <c r="R29" s="13">
        <f t="shared" si="0"/>
        <v>300000</v>
      </c>
      <c r="S29" s="13">
        <f t="shared" si="9"/>
        <v>-386036.57232531457</v>
      </c>
      <c r="T29" s="13">
        <f>IF('1) HOLD Pro Forma'!$D$42&gt;0,'1) HOLD Pro Forma'!$C$41,$T28-'1) HOLD Pro Forma'!$D$42)</f>
        <v>11000</v>
      </c>
      <c r="U29" s="13">
        <f t="shared" si="1"/>
        <v>0</v>
      </c>
      <c r="V29" s="17">
        <f t="shared" si="10"/>
        <v>0</v>
      </c>
      <c r="W29" s="17">
        <f t="shared" si="2"/>
        <v>0</v>
      </c>
      <c r="X29" s="17">
        <f t="shared" si="11"/>
        <v>0</v>
      </c>
      <c r="Y29" s="17"/>
      <c r="Z29" s="18">
        <f t="shared" si="3"/>
        <v>-86036.57232531457</v>
      </c>
      <c r="AA29" s="17">
        <f t="shared" si="12"/>
        <v>-7.8215065750285975</v>
      </c>
      <c r="AB29" s="13">
        <f t="shared" si="4"/>
        <v>-86036.57232531457</v>
      </c>
      <c r="AC29" s="6">
        <f t="shared" si="19"/>
        <v>-7.8215065750285975</v>
      </c>
    </row>
    <row r="30" spans="1:29" ht="15.75">
      <c r="A30" s="5">
        <v>27</v>
      </c>
      <c r="B30" s="13">
        <f t="shared" si="13"/>
        <v>0</v>
      </c>
      <c r="C30" s="25">
        <f>'1) HOLD Pro Forma'!$C$46</f>
        <v>0.031</v>
      </c>
      <c r="D30" s="17">
        <f>'1) HOLD Pro Forma'!$C$25</f>
        <v>0.05</v>
      </c>
      <c r="E30" s="13">
        <f t="shared" si="6"/>
        <v>0</v>
      </c>
      <c r="F30" s="13">
        <f t="shared" si="14"/>
        <v>0</v>
      </c>
      <c r="G30" s="13">
        <f t="shared" si="7"/>
        <v>0</v>
      </c>
      <c r="H30" s="21">
        <f>IF('1) HOLD Pro Forma'!$C$15&lt;'2) HOLD ROI Analysis'!$A30,0,SUMIF('3) Interest Calculations'!$D$5:$D$364,$A30,'3) Interest Calculations'!B$5:B$364))</f>
        <v>0</v>
      </c>
      <c r="I30" s="21">
        <f t="shared" si="15"/>
        <v>300000</v>
      </c>
      <c r="J30" s="21">
        <f>IF('1) HOLD Pro Forma'!$C$15&lt;'2) HOLD ROI Analysis'!$A30,0,SUMIF('3) Interest Calculations'!$D$5:$D$364,$A30,'3) Interest Calculations'!C$5:C$364))</f>
        <v>0</v>
      </c>
      <c r="K30" s="13">
        <f t="shared" si="8"/>
        <v>0</v>
      </c>
      <c r="L30" s="13">
        <f t="shared" si="16"/>
        <v>0</v>
      </c>
      <c r="M30" s="13">
        <f>L30*'1) HOLD Pro Forma'!$C$45</f>
        <v>0</v>
      </c>
      <c r="N30" s="13">
        <f t="shared" si="17"/>
        <v>0</v>
      </c>
      <c r="O30" s="13">
        <f t="shared" si="18"/>
        <v>0</v>
      </c>
      <c r="P30" s="13">
        <f>O30*'1) HOLD Pro Forma'!$C$47</f>
        <v>0</v>
      </c>
      <c r="Q30" s="13">
        <f>'1) HOLD Pro Forma'!C$12-SUM(H$4:H30)</f>
        <v>-300000</v>
      </c>
      <c r="R30" s="13">
        <f t="shared" si="0"/>
        <v>300000</v>
      </c>
      <c r="S30" s="13">
        <f t="shared" si="9"/>
        <v>-386036.57232531457</v>
      </c>
      <c r="T30" s="13">
        <f>IF('1) HOLD Pro Forma'!$D$42&gt;0,'1) HOLD Pro Forma'!$C$41,$T29-'1) HOLD Pro Forma'!$D$42)</f>
        <v>11000</v>
      </c>
      <c r="U30" s="13">
        <f t="shared" si="1"/>
        <v>0</v>
      </c>
      <c r="V30" s="17">
        <f t="shared" si="10"/>
        <v>0</v>
      </c>
      <c r="W30" s="17">
        <f t="shared" si="2"/>
        <v>0</v>
      </c>
      <c r="X30" s="17">
        <f t="shared" si="11"/>
        <v>0</v>
      </c>
      <c r="Y30" s="17"/>
      <c r="Z30" s="18">
        <f t="shared" si="3"/>
        <v>-86036.57232531457</v>
      </c>
      <c r="AA30" s="17">
        <f t="shared" si="12"/>
        <v>-7.8215065750285975</v>
      </c>
      <c r="AB30" s="13">
        <f t="shared" si="4"/>
        <v>-86036.57232531457</v>
      </c>
      <c r="AC30" s="6">
        <f t="shared" si="19"/>
        <v>-7.8215065750285975</v>
      </c>
    </row>
    <row r="31" spans="1:29" ht="15.75">
      <c r="A31" s="5">
        <v>28</v>
      </c>
      <c r="B31" s="13">
        <f t="shared" si="13"/>
        <v>0</v>
      </c>
      <c r="C31" s="25">
        <f>'1) HOLD Pro Forma'!$C$46</f>
        <v>0.031</v>
      </c>
      <c r="D31" s="17">
        <f>'1) HOLD Pro Forma'!$C$25</f>
        <v>0.05</v>
      </c>
      <c r="E31" s="13">
        <f t="shared" si="6"/>
        <v>0</v>
      </c>
      <c r="F31" s="13">
        <f t="shared" si="14"/>
        <v>0</v>
      </c>
      <c r="G31" s="13">
        <f t="shared" si="7"/>
        <v>0</v>
      </c>
      <c r="H31" s="21">
        <f>IF('1) HOLD Pro Forma'!$C$15&lt;'2) HOLD ROI Analysis'!$A31,0,SUMIF('3) Interest Calculations'!$D$5:$D$364,$A31,'3) Interest Calculations'!B$5:B$364))</f>
        <v>0</v>
      </c>
      <c r="I31" s="21">
        <f t="shared" si="15"/>
        <v>300000</v>
      </c>
      <c r="J31" s="21">
        <f>IF('1) HOLD Pro Forma'!$C$15&lt;'2) HOLD ROI Analysis'!$A31,0,SUMIF('3) Interest Calculations'!$D$5:$D$364,$A31,'3) Interest Calculations'!C$5:C$364))</f>
        <v>0</v>
      </c>
      <c r="K31" s="13">
        <f t="shared" si="8"/>
        <v>0</v>
      </c>
      <c r="L31" s="13">
        <f t="shared" si="16"/>
        <v>0</v>
      </c>
      <c r="M31" s="13">
        <f>L31*'1) HOLD Pro Forma'!$C$45</f>
        <v>0</v>
      </c>
      <c r="N31" s="13">
        <f t="shared" si="17"/>
        <v>0</v>
      </c>
      <c r="O31" s="13">
        <f t="shared" si="18"/>
        <v>0</v>
      </c>
      <c r="P31" s="13">
        <f>O31*'1) HOLD Pro Forma'!$C$47</f>
        <v>0</v>
      </c>
      <c r="Q31" s="13">
        <f>'1) HOLD Pro Forma'!C$12-SUM(H$4:H31)</f>
        <v>-300000</v>
      </c>
      <c r="R31" s="13">
        <f t="shared" si="0"/>
        <v>300000</v>
      </c>
      <c r="S31" s="13">
        <f t="shared" si="9"/>
        <v>-386036.57232531457</v>
      </c>
      <c r="T31" s="13">
        <f>IF('1) HOLD Pro Forma'!$D$42&gt;0,'1) HOLD Pro Forma'!$C$41,$T30-'1) HOLD Pro Forma'!$D$42)</f>
        <v>11000</v>
      </c>
      <c r="U31" s="13">
        <f t="shared" si="1"/>
        <v>0</v>
      </c>
      <c r="V31" s="17">
        <f t="shared" si="10"/>
        <v>0</v>
      </c>
      <c r="W31" s="17">
        <f t="shared" si="2"/>
        <v>0</v>
      </c>
      <c r="X31" s="17">
        <f t="shared" si="11"/>
        <v>0</v>
      </c>
      <c r="Y31" s="17"/>
      <c r="Z31" s="18">
        <f t="shared" si="3"/>
        <v>-86036.57232531457</v>
      </c>
      <c r="AA31" s="17">
        <f t="shared" si="12"/>
        <v>-7.8215065750285975</v>
      </c>
      <c r="AB31" s="13">
        <f t="shared" si="4"/>
        <v>-86036.57232531457</v>
      </c>
      <c r="AC31" s="6">
        <f>AB31/T31</f>
        <v>-7.8215065750285975</v>
      </c>
    </row>
    <row r="32" spans="1:29" ht="15.75">
      <c r="A32" s="5">
        <v>29</v>
      </c>
      <c r="B32" s="13">
        <f t="shared" si="13"/>
        <v>0</v>
      </c>
      <c r="C32" s="25">
        <f>'1) HOLD Pro Forma'!$C$46</f>
        <v>0.031</v>
      </c>
      <c r="D32" s="17">
        <f>'1) HOLD Pro Forma'!$C$25</f>
        <v>0.05</v>
      </c>
      <c r="E32" s="13">
        <f t="shared" si="6"/>
        <v>0</v>
      </c>
      <c r="F32" s="13">
        <f t="shared" si="14"/>
        <v>0</v>
      </c>
      <c r="G32" s="13">
        <f t="shared" si="7"/>
        <v>0</v>
      </c>
      <c r="H32" s="21">
        <f>IF('1) HOLD Pro Forma'!$C$15&lt;'2) HOLD ROI Analysis'!$A32,0,SUMIF('3) Interest Calculations'!$D$5:$D$364,$A32,'3) Interest Calculations'!B$5:B$364))</f>
        <v>0</v>
      </c>
      <c r="I32" s="21">
        <f t="shared" si="15"/>
        <v>300000</v>
      </c>
      <c r="J32" s="21">
        <f>IF('1) HOLD Pro Forma'!$C$15&lt;'2) HOLD ROI Analysis'!$A32,0,SUMIF('3) Interest Calculations'!$D$5:$D$364,$A32,'3) Interest Calculations'!C$5:C$364))</f>
        <v>0</v>
      </c>
      <c r="K32" s="13">
        <f t="shared" si="8"/>
        <v>0</v>
      </c>
      <c r="L32" s="13">
        <f t="shared" si="16"/>
        <v>0</v>
      </c>
      <c r="M32" s="13">
        <f>L32*'1) HOLD Pro Forma'!$C$45</f>
        <v>0</v>
      </c>
      <c r="N32" s="13">
        <f t="shared" si="17"/>
        <v>0</v>
      </c>
      <c r="O32" s="13">
        <f t="shared" si="18"/>
        <v>0</v>
      </c>
      <c r="P32" s="13">
        <f>O32*'1) HOLD Pro Forma'!$C$47</f>
        <v>0</v>
      </c>
      <c r="Q32" s="13">
        <f>'1) HOLD Pro Forma'!C$12-SUM(H$4:H32)</f>
        <v>-300000</v>
      </c>
      <c r="R32" s="13">
        <f t="shared" si="0"/>
        <v>300000</v>
      </c>
      <c r="S32" s="13">
        <f t="shared" si="9"/>
        <v>-386036.57232531457</v>
      </c>
      <c r="T32" s="13">
        <f>IF('1) HOLD Pro Forma'!$D$42&gt;0,'1) HOLD Pro Forma'!$C$41,$T31-'1) HOLD Pro Forma'!$D$42)</f>
        <v>11000</v>
      </c>
      <c r="U32" s="13">
        <f t="shared" si="1"/>
        <v>0</v>
      </c>
      <c r="V32" s="17">
        <f t="shared" si="10"/>
        <v>0</v>
      </c>
      <c r="W32" s="17">
        <f t="shared" si="2"/>
        <v>0</v>
      </c>
      <c r="X32" s="17">
        <f t="shared" si="11"/>
        <v>0</v>
      </c>
      <c r="Y32" s="17"/>
      <c r="Z32" s="18">
        <f t="shared" si="3"/>
        <v>-86036.57232531457</v>
      </c>
      <c r="AA32" s="17">
        <f t="shared" si="12"/>
        <v>-7.8215065750285975</v>
      </c>
      <c r="AB32" s="13">
        <f t="shared" si="4"/>
        <v>-86036.57232531457</v>
      </c>
      <c r="AC32" s="6">
        <f>AB32/T32</f>
        <v>-7.8215065750285975</v>
      </c>
    </row>
    <row r="33" spans="1:29" ht="15.75">
      <c r="A33" s="5">
        <v>30</v>
      </c>
      <c r="B33" s="13">
        <f>(B32*C33)+B32</f>
        <v>0</v>
      </c>
      <c r="C33" s="25">
        <f>'1) HOLD Pro Forma'!$C$46</f>
        <v>0.031</v>
      </c>
      <c r="D33" s="17">
        <f>'1) HOLD Pro Forma'!$C$25</f>
        <v>0.05</v>
      </c>
      <c r="E33" s="13">
        <f t="shared" si="6"/>
        <v>0</v>
      </c>
      <c r="F33" s="13">
        <f t="shared" si="14"/>
        <v>0</v>
      </c>
      <c r="G33" s="13">
        <f t="shared" si="7"/>
        <v>0</v>
      </c>
      <c r="H33" s="21">
        <f>IF('1) HOLD Pro Forma'!$C$15&lt;'2) HOLD ROI Analysis'!$A33,0,SUMIF('3) Interest Calculations'!$D$5:$D$364,$A33,'3) Interest Calculations'!B$5:B$364))</f>
        <v>0</v>
      </c>
      <c r="I33" s="21">
        <f t="shared" si="15"/>
        <v>300000</v>
      </c>
      <c r="J33" s="21">
        <f>IF('1) HOLD Pro Forma'!$C$15&lt;'2) HOLD ROI Analysis'!$A33,0,SUMIF('3) Interest Calculations'!$D$5:$D$364,$A33,'3) Interest Calculations'!C$5:C$364))</f>
        <v>0</v>
      </c>
      <c r="K33" s="13">
        <f t="shared" si="8"/>
        <v>0</v>
      </c>
      <c r="L33" s="13">
        <f t="shared" si="16"/>
        <v>0</v>
      </c>
      <c r="M33" s="13">
        <f>L33*'1) HOLD Pro Forma'!$C$45</f>
        <v>0</v>
      </c>
      <c r="N33" s="13">
        <f t="shared" si="17"/>
        <v>0</v>
      </c>
      <c r="O33" s="13">
        <f t="shared" si="18"/>
        <v>0</v>
      </c>
      <c r="P33" s="13">
        <f>O33*'1) HOLD Pro Forma'!$C$47</f>
        <v>0</v>
      </c>
      <c r="Q33" s="13">
        <f>'1) HOLD Pro Forma'!C$12-SUM(H$4:H33)</f>
        <v>-300000</v>
      </c>
      <c r="R33" s="13">
        <f t="shared" si="0"/>
        <v>300000</v>
      </c>
      <c r="S33" s="13">
        <f t="shared" si="9"/>
        <v>-386036.57232531457</v>
      </c>
      <c r="T33" s="13">
        <f>IF('1) HOLD Pro Forma'!$D$42&gt;0,'1) HOLD Pro Forma'!$C$41,$T32-'1) HOLD Pro Forma'!$D$42)</f>
        <v>11000</v>
      </c>
      <c r="U33" s="13">
        <f t="shared" si="1"/>
        <v>0</v>
      </c>
      <c r="V33" s="17">
        <f t="shared" si="10"/>
        <v>0</v>
      </c>
      <c r="W33" s="17">
        <f t="shared" si="2"/>
        <v>0</v>
      </c>
      <c r="X33" s="17">
        <f t="shared" si="11"/>
        <v>0</v>
      </c>
      <c r="Y33" s="17"/>
      <c r="Z33" s="18">
        <f t="shared" si="3"/>
        <v>-86036.57232531457</v>
      </c>
      <c r="AA33" s="17">
        <f t="shared" si="12"/>
        <v>-7.8215065750285975</v>
      </c>
      <c r="AB33" s="13">
        <f t="shared" si="4"/>
        <v>-86036.57232531457</v>
      </c>
      <c r="AC33" s="6">
        <f>AB33/T33</f>
        <v>-7.8215065750285975</v>
      </c>
    </row>
    <row r="34" spans="4:28" ht="15.75">
      <c r="D34" s="26"/>
      <c r="H34" s="22"/>
      <c r="I34" s="22"/>
      <c r="J34" s="22"/>
      <c r="AB34" s="13"/>
    </row>
    <row r="35" spans="5:28" ht="15.75">
      <c r="E35" s="26"/>
      <c r="AB35" s="13"/>
    </row>
    <row r="36" spans="2:9" ht="13.5">
      <c r="B36" s="111" t="s">
        <v>43</v>
      </c>
      <c r="C36" s="111"/>
      <c r="D36" s="111"/>
      <c r="E36" s="111"/>
      <c r="F36" s="111"/>
      <c r="G36" s="111"/>
      <c r="H36" s="111"/>
      <c r="I36" s="111"/>
    </row>
    <row r="37" spans="2:9" ht="13.5">
      <c r="B37" s="111"/>
      <c r="C37" s="111"/>
      <c r="D37" s="111"/>
      <c r="E37" s="111"/>
      <c r="F37" s="111"/>
      <c r="G37" s="111"/>
      <c r="H37" s="111"/>
      <c r="I37" s="111"/>
    </row>
    <row r="38" spans="2:9" ht="13.5">
      <c r="B38" s="111"/>
      <c r="C38" s="111"/>
      <c r="D38" s="111"/>
      <c r="E38" s="111"/>
      <c r="F38" s="111"/>
      <c r="G38" s="111"/>
      <c r="H38" s="111"/>
      <c r="I38" s="111"/>
    </row>
    <row r="39" spans="2:9" ht="13.5">
      <c r="B39" s="111"/>
      <c r="C39" s="111"/>
      <c r="D39" s="111"/>
      <c r="E39" s="111"/>
      <c r="F39" s="111"/>
      <c r="G39" s="111"/>
      <c r="H39" s="111"/>
      <c r="I39" s="111"/>
    </row>
    <row r="40" spans="2:10" ht="13.5">
      <c r="B40" s="111"/>
      <c r="C40" s="111"/>
      <c r="D40" s="111"/>
      <c r="E40" s="111"/>
      <c r="F40" s="111"/>
      <c r="G40" s="111"/>
      <c r="H40" s="111"/>
      <c r="I40" s="111"/>
      <c r="J40" s="20"/>
    </row>
  </sheetData>
  <sheetProtection/>
  <mergeCells count="1">
    <mergeCell ref="B36:I40"/>
  </mergeCells>
  <printOptions/>
  <pageMargins left="0.7" right="0.7" top="0.75" bottom="0.75" header="0.3" footer="0.3"/>
  <pageSetup horizontalDpi="600" verticalDpi="600" orientation="portrait"/>
  <legacyDrawing r:id="rId2"/>
</worksheet>
</file>

<file path=xl/worksheets/sheet3.xml><?xml version="1.0" encoding="utf-8"?>
<worksheet xmlns="http://schemas.openxmlformats.org/spreadsheetml/2006/main" xmlns:r="http://schemas.openxmlformats.org/officeDocument/2006/relationships">
  <dimension ref="A1:M364"/>
  <sheetViews>
    <sheetView showGridLines="0" zoomScalePageLayoutView="0" workbookViewId="0" topLeftCell="A1">
      <selection activeCell="H18" sqref="H18"/>
    </sheetView>
  </sheetViews>
  <sheetFormatPr defaultColWidth="10.19921875" defaultRowHeight="19.5" customHeight="1"/>
  <cols>
    <col min="1" max="1" width="10.19921875" style="1" customWidth="1"/>
    <col min="2" max="2" width="9.69921875" style="1" customWidth="1"/>
    <col min="3" max="3" width="8.19921875" style="1" customWidth="1"/>
    <col min="4" max="5" width="7.69921875" style="1" customWidth="1"/>
    <col min="6" max="16384" width="10.19921875" style="1" customWidth="1"/>
  </cols>
  <sheetData>
    <row r="1" spans="1:5" ht="12" customHeight="1">
      <c r="A1" s="3" t="s">
        <v>24</v>
      </c>
      <c r="B1" s="7">
        <v>300000</v>
      </c>
      <c r="C1" s="3"/>
      <c r="D1" s="3"/>
      <c r="E1" s="3"/>
    </row>
    <row r="2" spans="1:5" ht="12" customHeight="1">
      <c r="A2" s="3" t="s">
        <v>3</v>
      </c>
      <c r="B2" s="8">
        <v>0.035</v>
      </c>
      <c r="C2" s="3"/>
      <c r="D2" s="3"/>
      <c r="E2" s="3"/>
    </row>
    <row r="3" spans="1:5" ht="12" customHeight="1">
      <c r="A3" s="3" t="s">
        <v>25</v>
      </c>
      <c r="B3" s="3">
        <f>'1) HOLD Pro Forma'!C15*12</f>
        <v>180</v>
      </c>
      <c r="C3" s="3"/>
      <c r="D3" s="3"/>
      <c r="E3" s="3"/>
    </row>
    <row r="4" spans="1:13" ht="12" customHeight="1">
      <c r="A4" s="3" t="s">
        <v>26</v>
      </c>
      <c r="B4" s="3" t="s">
        <v>27</v>
      </c>
      <c r="C4" s="3" t="s">
        <v>28</v>
      </c>
      <c r="D4" s="3" t="s">
        <v>22</v>
      </c>
      <c r="E4" s="3"/>
      <c r="F4" s="112" t="s">
        <v>79</v>
      </c>
      <c r="G4" s="112"/>
      <c r="H4" s="112"/>
      <c r="I4" s="112"/>
      <c r="J4" s="112"/>
      <c r="K4" s="112"/>
      <c r="L4" s="112"/>
      <c r="M4" s="112"/>
    </row>
    <row r="5" spans="1:13" ht="12" customHeight="1">
      <c r="A5" s="3">
        <v>1</v>
      </c>
      <c r="B5" s="9">
        <f>PPMT(B$2/12,A5,B$3,B$1*-1)</f>
        <v>1269.647624029525</v>
      </c>
      <c r="C5" s="9">
        <f>IPMT(B$2/12,A5,B$3,B$1*-1)</f>
        <v>875</v>
      </c>
      <c r="D5" s="10">
        <f>ROUNDUP(A5/12,0)</f>
        <v>1</v>
      </c>
      <c r="E5" s="3"/>
      <c r="F5" s="112"/>
      <c r="G5" s="112"/>
      <c r="H5" s="112"/>
      <c r="I5" s="112"/>
      <c r="J5" s="112"/>
      <c r="K5" s="112"/>
      <c r="L5" s="112"/>
      <c r="M5" s="112"/>
    </row>
    <row r="6" spans="1:13" ht="12" customHeight="1">
      <c r="A6" s="3">
        <v>2</v>
      </c>
      <c r="B6" s="9">
        <f aca="true" t="shared" si="0" ref="B6:B16">PPMT(B$2/12,A6,B$3,B$1*-1)</f>
        <v>1273.3507629329447</v>
      </c>
      <c r="C6" s="9">
        <f aca="true" t="shared" si="1" ref="C6:C16">IPMT(B$2/12,A6,B$3,B$1*-1)</f>
        <v>871.2968610965808</v>
      </c>
      <c r="D6" s="10">
        <f>ROUNDUP(A6/12,0)</f>
        <v>1</v>
      </c>
      <c r="E6" s="3"/>
      <c r="F6" s="112"/>
      <c r="G6" s="112"/>
      <c r="H6" s="112"/>
      <c r="I6" s="112"/>
      <c r="J6" s="112"/>
      <c r="K6" s="112"/>
      <c r="L6" s="112"/>
      <c r="M6" s="112"/>
    </row>
    <row r="7" spans="1:13" ht="12" customHeight="1">
      <c r="A7" s="3">
        <v>3</v>
      </c>
      <c r="B7" s="9">
        <f t="shared" si="0"/>
        <v>1277.0647026581655</v>
      </c>
      <c r="C7" s="9">
        <f t="shared" si="1"/>
        <v>867.5829213713596</v>
      </c>
      <c r="D7" s="10">
        <f aca="true" t="shared" si="2" ref="D7:D70">ROUNDUP(A7/12,0)</f>
        <v>1</v>
      </c>
      <c r="E7" s="3"/>
      <c r="F7" s="112"/>
      <c r="G7" s="112"/>
      <c r="H7" s="112"/>
      <c r="I7" s="112"/>
      <c r="J7" s="112"/>
      <c r="K7" s="112"/>
      <c r="L7" s="112"/>
      <c r="M7" s="112"/>
    </row>
    <row r="8" spans="1:13" ht="12" customHeight="1">
      <c r="A8" s="3">
        <v>4</v>
      </c>
      <c r="B8" s="9">
        <f t="shared" si="0"/>
        <v>1280.7894747075852</v>
      </c>
      <c r="C8" s="9">
        <f t="shared" si="1"/>
        <v>863.8581493219399</v>
      </c>
      <c r="D8" s="10">
        <f t="shared" si="2"/>
        <v>1</v>
      </c>
      <c r="E8" s="3"/>
      <c r="F8" s="112"/>
      <c r="G8" s="112"/>
      <c r="H8" s="112"/>
      <c r="I8" s="112"/>
      <c r="J8" s="112"/>
      <c r="K8" s="112"/>
      <c r="L8" s="112"/>
      <c r="M8" s="112"/>
    </row>
    <row r="9" spans="1:5" ht="12" customHeight="1">
      <c r="A9" s="3">
        <v>5</v>
      </c>
      <c r="B9" s="9">
        <f t="shared" si="0"/>
        <v>1284.5251106754822</v>
      </c>
      <c r="C9" s="9">
        <f t="shared" si="1"/>
        <v>860.1225133540426</v>
      </c>
      <c r="D9" s="10">
        <f t="shared" si="2"/>
        <v>1</v>
      </c>
      <c r="E9" s="3"/>
    </row>
    <row r="10" spans="1:5" ht="12" customHeight="1">
      <c r="A10" s="3">
        <v>6</v>
      </c>
      <c r="B10" s="9">
        <f t="shared" si="0"/>
        <v>1288.2716422482858</v>
      </c>
      <c r="C10" s="9">
        <f t="shared" si="1"/>
        <v>856.3759817812391</v>
      </c>
      <c r="D10" s="10">
        <f t="shared" si="2"/>
        <v>1</v>
      </c>
      <c r="E10" s="3"/>
    </row>
    <row r="11" spans="1:5" ht="12" customHeight="1">
      <c r="A11" s="3">
        <v>7</v>
      </c>
      <c r="B11" s="9">
        <f t="shared" si="0"/>
        <v>1292.0291012048433</v>
      </c>
      <c r="C11" s="9">
        <f t="shared" si="1"/>
        <v>852.6185228246818</v>
      </c>
      <c r="D11" s="10">
        <f t="shared" si="2"/>
        <v>1</v>
      </c>
      <c r="E11" s="3"/>
    </row>
    <row r="12" spans="1:5" ht="12" customHeight="1">
      <c r="A12" s="3">
        <v>8</v>
      </c>
      <c r="B12" s="9">
        <f t="shared" si="0"/>
        <v>1295.7975194166909</v>
      </c>
      <c r="C12" s="9">
        <f t="shared" si="1"/>
        <v>848.8501046128342</v>
      </c>
      <c r="D12" s="10">
        <f t="shared" si="2"/>
        <v>1</v>
      </c>
      <c r="E12" s="3"/>
    </row>
    <row r="13" spans="1:5" ht="12" customHeight="1">
      <c r="A13" s="3">
        <v>9</v>
      </c>
      <c r="B13" s="9">
        <f t="shared" si="0"/>
        <v>1299.5769288483232</v>
      </c>
      <c r="C13" s="9">
        <f t="shared" si="1"/>
        <v>845.0706951812024</v>
      </c>
      <c r="D13" s="10">
        <f t="shared" si="2"/>
        <v>1</v>
      </c>
      <c r="E13" s="3"/>
    </row>
    <row r="14" spans="1:5" ht="12" customHeight="1">
      <c r="A14" s="3">
        <v>10</v>
      </c>
      <c r="B14" s="9">
        <f t="shared" si="0"/>
        <v>1303.3673615574642</v>
      </c>
      <c r="C14" s="9">
        <f t="shared" si="1"/>
        <v>841.2802624720613</v>
      </c>
      <c r="D14" s="10">
        <f t="shared" si="2"/>
        <v>1</v>
      </c>
      <c r="E14" s="3"/>
    </row>
    <row r="15" spans="1:5" ht="12" customHeight="1">
      <c r="A15" s="3">
        <v>11</v>
      </c>
      <c r="B15" s="9">
        <f t="shared" si="0"/>
        <v>1307.16884969534</v>
      </c>
      <c r="C15" s="9">
        <f t="shared" si="1"/>
        <v>837.4787743341852</v>
      </c>
      <c r="D15" s="10">
        <f t="shared" si="2"/>
        <v>1</v>
      </c>
      <c r="E15" s="3"/>
    </row>
    <row r="16" spans="1:5" ht="12" customHeight="1">
      <c r="A16" s="3">
        <v>12</v>
      </c>
      <c r="B16" s="9">
        <f t="shared" si="0"/>
        <v>1310.9814255069512</v>
      </c>
      <c r="C16" s="9">
        <f t="shared" si="1"/>
        <v>833.666198522574</v>
      </c>
      <c r="D16" s="10">
        <f t="shared" si="2"/>
        <v>1</v>
      </c>
      <c r="E16" s="3"/>
    </row>
    <row r="17" spans="1:5" ht="12" customHeight="1">
      <c r="A17" s="3">
        <v>13</v>
      </c>
      <c r="B17" s="9">
        <f>PPMT(B$2/12,A17,B$3,B$1*-1)</f>
        <v>1314.8051213313465</v>
      </c>
      <c r="C17" s="9">
        <f>IPMT(B$2/12,A17,B$3,B$1*-1)</f>
        <v>829.8425026981787</v>
      </c>
      <c r="D17" s="10">
        <f t="shared" si="2"/>
        <v>2</v>
      </c>
      <c r="E17" s="3"/>
    </row>
    <row r="18" spans="1:5" ht="12" customHeight="1">
      <c r="A18" s="3">
        <v>14</v>
      </c>
      <c r="B18" s="9">
        <f aca="true" t="shared" si="3" ref="B18:B28">PPMT(B$2/12,A18,B$3,B$1*-1)</f>
        <v>1318.6399696018964</v>
      </c>
      <c r="C18" s="9">
        <f aca="true" t="shared" si="4" ref="C18:C28">IPMT(B$2/12,A18,B$3,B$1*-1)</f>
        <v>826.0076544276288</v>
      </c>
      <c r="D18" s="10">
        <f t="shared" si="2"/>
        <v>2</v>
      </c>
      <c r="E18" s="3"/>
    </row>
    <row r="19" spans="1:5" ht="12" customHeight="1">
      <c r="A19" s="3">
        <v>15</v>
      </c>
      <c r="B19" s="9">
        <f t="shared" si="3"/>
        <v>1322.4860028465685</v>
      </c>
      <c r="C19" s="9">
        <f t="shared" si="4"/>
        <v>822.1616211829568</v>
      </c>
      <c r="D19" s="10">
        <f t="shared" si="2"/>
        <v>2</v>
      </c>
      <c r="E19" s="3"/>
    </row>
    <row r="20" spans="1:5" ht="12" customHeight="1">
      <c r="A20" s="3">
        <v>16</v>
      </c>
      <c r="B20" s="9">
        <f t="shared" si="3"/>
        <v>1326.3432536882044</v>
      </c>
      <c r="C20" s="9">
        <f t="shared" si="4"/>
        <v>818.3043703413208</v>
      </c>
      <c r="D20" s="10">
        <f t="shared" si="2"/>
        <v>2</v>
      </c>
      <c r="E20" s="3"/>
    </row>
    <row r="21" spans="1:5" ht="12" customHeight="1">
      <c r="A21" s="3">
        <v>17</v>
      </c>
      <c r="B21" s="9">
        <f t="shared" si="3"/>
        <v>1330.211754844795</v>
      </c>
      <c r="C21" s="9">
        <f t="shared" si="4"/>
        <v>814.4358691847303</v>
      </c>
      <c r="D21" s="10">
        <f t="shared" si="2"/>
        <v>2</v>
      </c>
      <c r="E21" s="3"/>
    </row>
    <row r="22" spans="1:5" ht="12" customHeight="1">
      <c r="A22" s="3">
        <v>18</v>
      </c>
      <c r="B22" s="9">
        <f t="shared" si="3"/>
        <v>1334.091539129759</v>
      </c>
      <c r="C22" s="9">
        <f t="shared" si="4"/>
        <v>810.5560848997661</v>
      </c>
      <c r="D22" s="10">
        <f t="shared" si="2"/>
        <v>2</v>
      </c>
      <c r="E22" s="3"/>
    </row>
    <row r="23" spans="1:5" ht="12" customHeight="1">
      <c r="A23" s="3">
        <v>19</v>
      </c>
      <c r="B23" s="9">
        <f t="shared" si="3"/>
        <v>1337.9826394522208</v>
      </c>
      <c r="C23" s="9">
        <f t="shared" si="4"/>
        <v>806.6649845773045</v>
      </c>
      <c r="D23" s="10">
        <f t="shared" si="2"/>
        <v>2</v>
      </c>
      <c r="E23" s="3"/>
    </row>
    <row r="24" spans="1:5" ht="12" customHeight="1">
      <c r="A24" s="3">
        <v>20</v>
      </c>
      <c r="B24" s="9">
        <f t="shared" si="3"/>
        <v>1341.8850888172897</v>
      </c>
      <c r="C24" s="9">
        <f t="shared" si="4"/>
        <v>802.7625352122353</v>
      </c>
      <c r="D24" s="10">
        <f t="shared" si="2"/>
        <v>2</v>
      </c>
      <c r="E24" s="3"/>
    </row>
    <row r="25" spans="1:5" ht="12" customHeight="1">
      <c r="A25" s="3">
        <v>21</v>
      </c>
      <c r="B25" s="9">
        <f t="shared" si="3"/>
        <v>1345.79892032634</v>
      </c>
      <c r="C25" s="9">
        <f t="shared" si="4"/>
        <v>798.8487037031852</v>
      </c>
      <c r="D25" s="10">
        <f t="shared" si="2"/>
        <v>2</v>
      </c>
      <c r="E25" s="3"/>
    </row>
    <row r="26" spans="1:5" ht="12" customHeight="1">
      <c r="A26" s="3">
        <v>22</v>
      </c>
      <c r="B26" s="9">
        <f t="shared" si="3"/>
        <v>1349.724167177292</v>
      </c>
      <c r="C26" s="9">
        <f t="shared" si="4"/>
        <v>794.9234568522332</v>
      </c>
      <c r="D26" s="10">
        <f t="shared" si="2"/>
        <v>2</v>
      </c>
      <c r="E26" s="3"/>
    </row>
    <row r="27" spans="1:5" ht="12" customHeight="1">
      <c r="A27" s="3">
        <v>23</v>
      </c>
      <c r="B27" s="9">
        <f t="shared" si="3"/>
        <v>1353.6608626648922</v>
      </c>
      <c r="C27" s="9">
        <f t="shared" si="4"/>
        <v>790.9867613646329</v>
      </c>
      <c r="D27" s="10">
        <f t="shared" si="2"/>
        <v>2</v>
      </c>
      <c r="E27" s="3"/>
    </row>
    <row r="28" spans="1:5" ht="12" customHeight="1">
      <c r="A28" s="3">
        <v>24</v>
      </c>
      <c r="B28" s="9">
        <f t="shared" si="3"/>
        <v>1357.6090401809984</v>
      </c>
      <c r="C28" s="9">
        <f t="shared" si="4"/>
        <v>787.0385838485269</v>
      </c>
      <c r="D28" s="10">
        <f t="shared" si="2"/>
        <v>2</v>
      </c>
      <c r="E28" s="3"/>
    </row>
    <row r="29" spans="1:5" ht="12" customHeight="1">
      <c r="A29" s="3">
        <v>25</v>
      </c>
      <c r="B29" s="9">
        <f>PPMT(B$2/12,A29,B$3,B$1*-1)</f>
        <v>1361.5687332148595</v>
      </c>
      <c r="C29" s="9">
        <f>IPMT(B$2/12,A29,B$3,B$1*-1)</f>
        <v>783.0788908146656</v>
      </c>
      <c r="D29" s="10">
        <f t="shared" si="2"/>
        <v>3</v>
      </c>
      <c r="E29" s="3"/>
    </row>
    <row r="30" spans="1:5" ht="12" customHeight="1">
      <c r="A30" s="3">
        <v>26</v>
      </c>
      <c r="B30" s="9">
        <f aca="true" t="shared" si="5" ref="B30:B93">PPMT(B$2/12,A30,B$3,B$1*-1)</f>
        <v>1365.5399753534027</v>
      </c>
      <c r="C30" s="9">
        <f aca="true" t="shared" si="6" ref="C30:C41">IPMT(B$2/12,A30,B$3,B$1*-1)</f>
        <v>779.1076486761222</v>
      </c>
      <c r="D30" s="10">
        <f t="shared" si="2"/>
        <v>3</v>
      </c>
      <c r="E30" s="3"/>
    </row>
    <row r="31" spans="1:5" ht="12" customHeight="1">
      <c r="A31" s="3">
        <v>27</v>
      </c>
      <c r="B31" s="9">
        <f t="shared" si="5"/>
        <v>1369.522800281517</v>
      </c>
      <c r="C31" s="9">
        <f t="shared" si="6"/>
        <v>775.1248237480081</v>
      </c>
      <c r="D31" s="10">
        <f t="shared" si="2"/>
        <v>3</v>
      </c>
      <c r="E31" s="3"/>
    </row>
    <row r="32" spans="1:5" ht="12" customHeight="1">
      <c r="A32" s="3">
        <v>28</v>
      </c>
      <c r="B32" s="9">
        <f t="shared" si="5"/>
        <v>1373.517241782338</v>
      </c>
      <c r="C32" s="9">
        <f t="shared" si="6"/>
        <v>771.130382247187</v>
      </c>
      <c r="D32" s="10">
        <f t="shared" si="2"/>
        <v>3</v>
      </c>
      <c r="E32" s="3"/>
    </row>
    <row r="33" spans="1:5" ht="12" customHeight="1">
      <c r="A33" s="3">
        <v>29</v>
      </c>
      <c r="B33" s="9">
        <f t="shared" si="5"/>
        <v>1377.5233337375364</v>
      </c>
      <c r="C33" s="9">
        <f t="shared" si="6"/>
        <v>767.1242902919885</v>
      </c>
      <c r="D33" s="10">
        <f t="shared" si="2"/>
        <v>3</v>
      </c>
      <c r="E33" s="3"/>
    </row>
    <row r="34" spans="1:5" ht="12" customHeight="1">
      <c r="A34" s="3">
        <v>30</v>
      </c>
      <c r="B34" s="9">
        <f t="shared" si="5"/>
        <v>1381.5411101276043</v>
      </c>
      <c r="C34" s="9">
        <f t="shared" si="6"/>
        <v>763.1065139019207</v>
      </c>
      <c r="D34" s="10">
        <f t="shared" si="2"/>
        <v>3</v>
      </c>
      <c r="E34" s="3"/>
    </row>
    <row r="35" spans="1:5" ht="12" customHeight="1">
      <c r="A35" s="3">
        <v>31</v>
      </c>
      <c r="B35" s="9">
        <f t="shared" si="5"/>
        <v>1385.5706050321432</v>
      </c>
      <c r="C35" s="9">
        <f t="shared" si="6"/>
        <v>759.0770189973821</v>
      </c>
      <c r="D35" s="10">
        <f t="shared" si="2"/>
        <v>3</v>
      </c>
      <c r="E35" s="3"/>
    </row>
    <row r="36" spans="1:5" ht="12" customHeight="1">
      <c r="A36" s="3">
        <v>32</v>
      </c>
      <c r="B36" s="9">
        <f t="shared" si="5"/>
        <v>1389.6118526301536</v>
      </c>
      <c r="C36" s="9">
        <f t="shared" si="6"/>
        <v>755.0357713993716</v>
      </c>
      <c r="D36" s="10">
        <f t="shared" si="2"/>
        <v>3</v>
      </c>
      <c r="E36" s="3"/>
    </row>
    <row r="37" spans="1:5" ht="12" customHeight="1">
      <c r="A37" s="3">
        <v>33</v>
      </c>
      <c r="B37" s="9">
        <f t="shared" si="5"/>
        <v>1393.6648872003248</v>
      </c>
      <c r="C37" s="9">
        <f t="shared" si="6"/>
        <v>750.9827368292002</v>
      </c>
      <c r="D37" s="10">
        <f t="shared" si="2"/>
        <v>3</v>
      </c>
      <c r="E37" s="3"/>
    </row>
    <row r="38" spans="1:5" ht="12" customHeight="1">
      <c r="A38" s="3">
        <v>34</v>
      </c>
      <c r="B38" s="9">
        <f t="shared" si="5"/>
        <v>1397.729743121326</v>
      </c>
      <c r="C38" s="9">
        <f t="shared" si="6"/>
        <v>746.9178809081993</v>
      </c>
      <c r="D38" s="10">
        <f t="shared" si="2"/>
        <v>3</v>
      </c>
      <c r="E38" s="3"/>
    </row>
    <row r="39" spans="1:5" ht="12" customHeight="1">
      <c r="A39" s="3">
        <v>35</v>
      </c>
      <c r="B39" s="9">
        <f t="shared" si="5"/>
        <v>1401.8064548720963</v>
      </c>
      <c r="C39" s="9">
        <f t="shared" si="6"/>
        <v>742.8411691574286</v>
      </c>
      <c r="D39" s="10">
        <f t="shared" si="2"/>
        <v>3</v>
      </c>
      <c r="E39" s="3"/>
    </row>
    <row r="40" spans="1:5" ht="12" customHeight="1">
      <c r="A40" s="3">
        <v>36</v>
      </c>
      <c r="B40" s="9">
        <f t="shared" si="5"/>
        <v>1405.89505703214</v>
      </c>
      <c r="C40" s="9">
        <f t="shared" si="6"/>
        <v>738.7525669973851</v>
      </c>
      <c r="D40" s="10">
        <f t="shared" si="2"/>
        <v>3</v>
      </c>
      <c r="E40" s="3"/>
    </row>
    <row r="41" spans="1:5" ht="12" customHeight="1">
      <c r="A41" s="3">
        <v>37</v>
      </c>
      <c r="B41" s="9">
        <f t="shared" si="5"/>
        <v>1409.995584281817</v>
      </c>
      <c r="C41" s="9">
        <f t="shared" si="6"/>
        <v>734.6520397477082</v>
      </c>
      <c r="D41" s="10">
        <f t="shared" si="2"/>
        <v>4</v>
      </c>
      <c r="E41" s="3"/>
    </row>
    <row r="42" spans="1:5" ht="12" customHeight="1">
      <c r="A42" s="3">
        <v>38</v>
      </c>
      <c r="B42" s="9">
        <f t="shared" si="5"/>
        <v>1414.108071402639</v>
      </c>
      <c r="C42" s="9">
        <f aca="true" t="shared" si="7" ref="C42:C105">IPMT(B$2/12,A42,B$3,B$1*-1)</f>
        <v>730.5395526268862</v>
      </c>
      <c r="D42" s="10">
        <f t="shared" si="2"/>
        <v>4</v>
      </c>
      <c r="E42" s="3"/>
    </row>
    <row r="43" spans="1:5" ht="12" customHeight="1">
      <c r="A43" s="3">
        <v>39</v>
      </c>
      <c r="B43" s="9">
        <f t="shared" si="5"/>
        <v>1418.2325532775635</v>
      </c>
      <c r="C43" s="9">
        <f t="shared" si="7"/>
        <v>726.4150707519617</v>
      </c>
      <c r="D43" s="10">
        <f t="shared" si="2"/>
        <v>4</v>
      </c>
      <c r="E43" s="3"/>
    </row>
    <row r="44" spans="1:5" ht="12" customHeight="1">
      <c r="A44" s="3">
        <v>40</v>
      </c>
      <c r="B44" s="9">
        <f t="shared" si="5"/>
        <v>1422.3690648912896</v>
      </c>
      <c r="C44" s="9">
        <f t="shared" si="7"/>
        <v>722.2785591382356</v>
      </c>
      <c r="D44" s="10">
        <f t="shared" si="2"/>
        <v>4</v>
      </c>
      <c r="E44" s="3"/>
    </row>
    <row r="45" spans="1:5" ht="12" customHeight="1">
      <c r="A45" s="3">
        <v>41</v>
      </c>
      <c r="B45" s="9">
        <f t="shared" si="5"/>
        <v>1426.517641330556</v>
      </c>
      <c r="C45" s="9">
        <f t="shared" si="7"/>
        <v>718.1299826989692</v>
      </c>
      <c r="D45" s="10">
        <f t="shared" si="2"/>
        <v>4</v>
      </c>
      <c r="E45" s="3"/>
    </row>
    <row r="46" spans="1:5" ht="12" customHeight="1">
      <c r="A46" s="3">
        <v>42</v>
      </c>
      <c r="B46" s="9">
        <f t="shared" si="5"/>
        <v>1430.6783177844366</v>
      </c>
      <c r="C46" s="9">
        <f t="shared" si="7"/>
        <v>713.9693062450884</v>
      </c>
      <c r="D46" s="10">
        <f t="shared" si="2"/>
        <v>4</v>
      </c>
      <c r="E46" s="3"/>
    </row>
    <row r="47" spans="1:5" ht="12" customHeight="1">
      <c r="A47" s="3">
        <v>43</v>
      </c>
      <c r="B47" s="9">
        <f t="shared" si="5"/>
        <v>1434.8511295446413</v>
      </c>
      <c r="C47" s="9">
        <f t="shared" si="7"/>
        <v>709.7964944848839</v>
      </c>
      <c r="D47" s="10">
        <f t="shared" si="2"/>
        <v>4</v>
      </c>
      <c r="E47" s="3"/>
    </row>
    <row r="48" spans="1:5" ht="12" customHeight="1">
      <c r="A48" s="3">
        <v>44</v>
      </c>
      <c r="B48" s="9">
        <f t="shared" si="5"/>
        <v>1439.036112005813</v>
      </c>
      <c r="C48" s="9">
        <f t="shared" si="7"/>
        <v>705.6115120237121</v>
      </c>
      <c r="D48" s="10">
        <f t="shared" si="2"/>
        <v>4</v>
      </c>
      <c r="E48" s="3"/>
    </row>
    <row r="49" spans="1:5" ht="12" customHeight="1">
      <c r="A49" s="3">
        <v>45</v>
      </c>
      <c r="B49" s="9">
        <f t="shared" si="5"/>
        <v>1443.23330066583</v>
      </c>
      <c r="C49" s="9">
        <f t="shared" si="7"/>
        <v>701.414323363695</v>
      </c>
      <c r="D49" s="10">
        <f t="shared" si="2"/>
        <v>4</v>
      </c>
      <c r="E49" s="3"/>
    </row>
    <row r="50" spans="1:5" ht="12" customHeight="1">
      <c r="A50" s="3">
        <v>46</v>
      </c>
      <c r="B50" s="9">
        <f t="shared" si="5"/>
        <v>1447.4427311261054</v>
      </c>
      <c r="C50" s="9">
        <f t="shared" si="7"/>
        <v>697.2048929034197</v>
      </c>
      <c r="D50" s="10">
        <f t="shared" si="2"/>
        <v>4</v>
      </c>
      <c r="E50" s="3"/>
    </row>
    <row r="51" spans="1:5" ht="12" customHeight="1">
      <c r="A51" s="3">
        <v>47</v>
      </c>
      <c r="B51" s="9">
        <f t="shared" si="5"/>
        <v>1451.6644390918898</v>
      </c>
      <c r="C51" s="9">
        <f t="shared" si="7"/>
        <v>692.9831849376352</v>
      </c>
      <c r="D51" s="10">
        <f t="shared" si="2"/>
        <v>4</v>
      </c>
      <c r="E51" s="3"/>
    </row>
    <row r="52" spans="1:5" ht="12" customHeight="1">
      <c r="A52" s="3">
        <v>48</v>
      </c>
      <c r="B52" s="9">
        <f t="shared" si="5"/>
        <v>1455.8984603725748</v>
      </c>
      <c r="C52" s="9">
        <f t="shared" si="7"/>
        <v>688.7491636569505</v>
      </c>
      <c r="D52" s="10">
        <f t="shared" si="2"/>
        <v>4</v>
      </c>
      <c r="E52" s="3"/>
    </row>
    <row r="53" spans="1:5" ht="12" customHeight="1">
      <c r="A53" s="3">
        <v>49</v>
      </c>
      <c r="B53" s="9">
        <f t="shared" si="5"/>
        <v>1460.1448308819945</v>
      </c>
      <c r="C53" s="9">
        <f t="shared" si="7"/>
        <v>684.5027931475305</v>
      </c>
      <c r="D53" s="10">
        <f t="shared" si="2"/>
        <v>5</v>
      </c>
      <c r="E53" s="3"/>
    </row>
    <row r="54" spans="1:5" ht="12" customHeight="1">
      <c r="A54" s="3">
        <v>50</v>
      </c>
      <c r="B54" s="9">
        <f t="shared" si="5"/>
        <v>1464.403586638734</v>
      </c>
      <c r="C54" s="9">
        <f t="shared" si="7"/>
        <v>680.2440373907914</v>
      </c>
      <c r="D54" s="10">
        <f t="shared" si="2"/>
        <v>5</v>
      </c>
      <c r="E54" s="3"/>
    </row>
    <row r="55" spans="1:5" ht="12" customHeight="1">
      <c r="A55" s="3">
        <v>51</v>
      </c>
      <c r="B55" s="9">
        <f t="shared" si="5"/>
        <v>1468.67476376643</v>
      </c>
      <c r="C55" s="9">
        <f t="shared" si="7"/>
        <v>675.972860263095</v>
      </c>
      <c r="D55" s="10">
        <f t="shared" si="2"/>
        <v>5</v>
      </c>
      <c r="E55" s="3"/>
    </row>
    <row r="56" spans="1:5" ht="12" customHeight="1">
      <c r="A56" s="3">
        <v>52</v>
      </c>
      <c r="B56" s="9">
        <f t="shared" si="5"/>
        <v>1472.958398494082</v>
      </c>
      <c r="C56" s="9">
        <f t="shared" si="7"/>
        <v>671.689225535443</v>
      </c>
      <c r="D56" s="10">
        <f t="shared" si="2"/>
        <v>5</v>
      </c>
      <c r="E56" s="3"/>
    </row>
    <row r="57" spans="1:5" ht="12" customHeight="1">
      <c r="A57" s="3">
        <v>53</v>
      </c>
      <c r="B57" s="9">
        <f t="shared" si="5"/>
        <v>1477.2545271563565</v>
      </c>
      <c r="C57" s="9">
        <f t="shared" si="7"/>
        <v>667.3930968731687</v>
      </c>
      <c r="D57" s="10">
        <f t="shared" si="2"/>
        <v>5</v>
      </c>
      <c r="E57" s="3"/>
    </row>
    <row r="58" spans="1:5" ht="12" customHeight="1">
      <c r="A58" s="3">
        <v>54</v>
      </c>
      <c r="B58" s="9">
        <f t="shared" si="5"/>
        <v>1481.563186193896</v>
      </c>
      <c r="C58" s="9">
        <f t="shared" si="7"/>
        <v>663.0844378356292</v>
      </c>
      <c r="D58" s="10">
        <f t="shared" si="2"/>
        <v>5</v>
      </c>
      <c r="E58" s="3"/>
    </row>
    <row r="59" spans="1:5" ht="12" customHeight="1">
      <c r="A59" s="3">
        <v>55</v>
      </c>
      <c r="B59" s="9">
        <f t="shared" si="5"/>
        <v>1485.884412153628</v>
      </c>
      <c r="C59" s="9">
        <f t="shared" si="7"/>
        <v>658.763211875897</v>
      </c>
      <c r="D59" s="10">
        <f t="shared" si="2"/>
        <v>5</v>
      </c>
      <c r="E59" s="3"/>
    </row>
    <row r="60" spans="1:5" ht="12" customHeight="1">
      <c r="A60" s="3">
        <v>56</v>
      </c>
      <c r="B60" s="9">
        <f t="shared" si="5"/>
        <v>1490.2182416890762</v>
      </c>
      <c r="C60" s="9">
        <f t="shared" si="7"/>
        <v>654.429382340449</v>
      </c>
      <c r="D60" s="10">
        <f t="shared" si="2"/>
        <v>5</v>
      </c>
      <c r="E60" s="3"/>
    </row>
    <row r="61" spans="1:5" ht="12" customHeight="1">
      <c r="A61" s="3">
        <v>57</v>
      </c>
      <c r="B61" s="9">
        <f t="shared" si="5"/>
        <v>1494.5647115606694</v>
      </c>
      <c r="C61" s="9">
        <f t="shared" si="7"/>
        <v>650.0829124688559</v>
      </c>
      <c r="D61" s="10">
        <f t="shared" si="2"/>
        <v>5</v>
      </c>
      <c r="E61" s="3"/>
    </row>
    <row r="62" spans="1:5" ht="12" customHeight="1">
      <c r="A62" s="3">
        <v>58</v>
      </c>
      <c r="B62" s="9">
        <f t="shared" si="5"/>
        <v>1498.9238586360548</v>
      </c>
      <c r="C62" s="9">
        <f t="shared" si="7"/>
        <v>645.7237653934704</v>
      </c>
      <c r="D62" s="10">
        <f t="shared" si="2"/>
        <v>5</v>
      </c>
      <c r="E62" s="3"/>
    </row>
    <row r="63" spans="1:5" ht="12" customHeight="1">
      <c r="A63" s="3">
        <v>59</v>
      </c>
      <c r="B63" s="9">
        <f t="shared" si="5"/>
        <v>1503.2957198904098</v>
      </c>
      <c r="C63" s="9">
        <f t="shared" si="7"/>
        <v>641.3519041391153</v>
      </c>
      <c r="D63" s="10">
        <f t="shared" si="2"/>
        <v>5</v>
      </c>
      <c r="E63" s="3"/>
    </row>
    <row r="64" spans="1:5" ht="12" customHeight="1">
      <c r="A64" s="3">
        <v>60</v>
      </c>
      <c r="B64" s="9">
        <f t="shared" si="5"/>
        <v>1507.6803324067566</v>
      </c>
      <c r="C64" s="9">
        <f t="shared" si="7"/>
        <v>636.9672916227682</v>
      </c>
      <c r="D64" s="10">
        <f t="shared" si="2"/>
        <v>5</v>
      </c>
      <c r="E64" s="3"/>
    </row>
    <row r="65" spans="1:5" ht="12" customHeight="1">
      <c r="A65" s="3">
        <v>61</v>
      </c>
      <c r="B65" s="9">
        <f t="shared" si="5"/>
        <v>1512.0777333762765</v>
      </c>
      <c r="C65" s="9">
        <f t="shared" si="7"/>
        <v>632.5698906532485</v>
      </c>
      <c r="D65" s="10">
        <f t="shared" si="2"/>
        <v>6</v>
      </c>
      <c r="E65" s="3"/>
    </row>
    <row r="66" spans="1:5" ht="12" customHeight="1">
      <c r="A66" s="3">
        <v>62</v>
      </c>
      <c r="B66" s="9">
        <f t="shared" si="5"/>
        <v>1516.487960098624</v>
      </c>
      <c r="C66" s="9">
        <f t="shared" si="7"/>
        <v>628.1596639309012</v>
      </c>
      <c r="D66" s="10">
        <f t="shared" si="2"/>
        <v>6</v>
      </c>
      <c r="E66" s="3"/>
    </row>
    <row r="67" spans="1:5" ht="12" customHeight="1">
      <c r="A67" s="3">
        <v>63</v>
      </c>
      <c r="B67" s="9">
        <f t="shared" si="5"/>
        <v>1520.911049982245</v>
      </c>
      <c r="C67" s="9">
        <f t="shared" si="7"/>
        <v>623.7365740472801</v>
      </c>
      <c r="D67" s="10">
        <f t="shared" si="2"/>
        <v>6</v>
      </c>
      <c r="E67" s="3"/>
    </row>
    <row r="68" spans="1:5" ht="12" customHeight="1">
      <c r="A68" s="3">
        <v>64</v>
      </c>
      <c r="B68" s="9">
        <f t="shared" si="5"/>
        <v>1525.3470405446933</v>
      </c>
      <c r="C68" s="9">
        <f t="shared" si="7"/>
        <v>619.3005834848319</v>
      </c>
      <c r="D68" s="10">
        <f t="shared" si="2"/>
        <v>6</v>
      </c>
      <c r="E68" s="3"/>
    </row>
    <row r="69" spans="1:5" ht="12" customHeight="1">
      <c r="A69" s="3">
        <v>65</v>
      </c>
      <c r="B69" s="9">
        <f t="shared" si="5"/>
        <v>1529.7959694129488</v>
      </c>
      <c r="C69" s="9">
        <f t="shared" si="7"/>
        <v>614.8516546165766</v>
      </c>
      <c r="D69" s="10">
        <f t="shared" si="2"/>
        <v>6</v>
      </c>
      <c r="E69" s="3"/>
    </row>
    <row r="70" spans="1:5" ht="12" customHeight="1">
      <c r="A70" s="3">
        <v>66</v>
      </c>
      <c r="B70" s="9">
        <f t="shared" si="5"/>
        <v>1534.2578743237364</v>
      </c>
      <c r="C70" s="9">
        <f t="shared" si="7"/>
        <v>610.3897497057889</v>
      </c>
      <c r="D70" s="10">
        <f t="shared" si="2"/>
        <v>6</v>
      </c>
      <c r="E70" s="3"/>
    </row>
    <row r="71" spans="1:5" ht="12" customHeight="1">
      <c r="A71" s="3">
        <v>67</v>
      </c>
      <c r="B71" s="9">
        <f t="shared" si="5"/>
        <v>1538.7327931238474</v>
      </c>
      <c r="C71" s="9">
        <f t="shared" si="7"/>
        <v>605.914830905678</v>
      </c>
      <c r="D71" s="10">
        <f aca="true" t="shared" si="8" ref="D71:D134">ROUNDUP(A71/12,0)</f>
        <v>6</v>
      </c>
      <c r="E71" s="3"/>
    </row>
    <row r="72" spans="1:5" ht="12" customHeight="1">
      <c r="A72" s="3">
        <v>68</v>
      </c>
      <c r="B72" s="9">
        <f t="shared" si="5"/>
        <v>1543.2207637704585</v>
      </c>
      <c r="C72" s="9">
        <f t="shared" si="7"/>
        <v>601.4268602590666</v>
      </c>
      <c r="D72" s="10">
        <f t="shared" si="8"/>
        <v>6</v>
      </c>
      <c r="E72" s="3"/>
    </row>
    <row r="73" spans="1:5" ht="12" customHeight="1">
      <c r="A73" s="3">
        <v>69</v>
      </c>
      <c r="B73" s="9">
        <f t="shared" si="5"/>
        <v>1547.7218243314555</v>
      </c>
      <c r="C73" s="9">
        <f t="shared" si="7"/>
        <v>596.9257996980695</v>
      </c>
      <c r="D73" s="10">
        <f t="shared" si="8"/>
        <v>6</v>
      </c>
      <c r="E73" s="3"/>
    </row>
    <row r="74" spans="1:5" ht="12" customHeight="1">
      <c r="A74" s="3">
        <v>70</v>
      </c>
      <c r="B74" s="9">
        <f t="shared" si="5"/>
        <v>1552.236012985756</v>
      </c>
      <c r="C74" s="9">
        <f t="shared" si="7"/>
        <v>592.4116110437694</v>
      </c>
      <c r="D74" s="10">
        <f t="shared" si="8"/>
        <v>6</v>
      </c>
      <c r="E74" s="3"/>
    </row>
    <row r="75" spans="1:5" ht="12" customHeight="1">
      <c r="A75" s="3">
        <v>71</v>
      </c>
      <c r="B75" s="9">
        <f t="shared" si="5"/>
        <v>1556.7633680236308</v>
      </c>
      <c r="C75" s="9">
        <f t="shared" si="7"/>
        <v>587.8842560058944</v>
      </c>
      <c r="D75" s="10">
        <f t="shared" si="8"/>
        <v>6</v>
      </c>
      <c r="E75" s="3"/>
    </row>
    <row r="76" spans="1:5" ht="12" customHeight="1">
      <c r="A76" s="3">
        <v>72</v>
      </c>
      <c r="B76" s="9">
        <f t="shared" si="5"/>
        <v>1561.3039278470333</v>
      </c>
      <c r="C76" s="9">
        <f t="shared" si="7"/>
        <v>583.3436961824921</v>
      </c>
      <c r="D76" s="10">
        <f t="shared" si="8"/>
        <v>6</v>
      </c>
      <c r="E76" s="3"/>
    </row>
    <row r="77" spans="1:5" ht="12" customHeight="1">
      <c r="A77" s="3">
        <v>73</v>
      </c>
      <c r="B77" s="9">
        <f t="shared" si="5"/>
        <v>1565.8577309699203</v>
      </c>
      <c r="C77" s="9">
        <f t="shared" si="7"/>
        <v>578.789893059605</v>
      </c>
      <c r="D77" s="10">
        <f t="shared" si="8"/>
        <v>7</v>
      </c>
      <c r="E77" s="3"/>
    </row>
    <row r="78" spans="1:5" ht="12" customHeight="1">
      <c r="A78" s="3">
        <v>74</v>
      </c>
      <c r="B78" s="9">
        <f t="shared" si="5"/>
        <v>1570.4248160185828</v>
      </c>
      <c r="C78" s="9">
        <f t="shared" si="7"/>
        <v>574.2228080109427</v>
      </c>
      <c r="D78" s="10">
        <f t="shared" si="8"/>
        <v>7</v>
      </c>
      <c r="E78" s="3"/>
    </row>
    <row r="79" spans="1:5" ht="12" customHeight="1">
      <c r="A79" s="3">
        <v>75</v>
      </c>
      <c r="B79" s="9">
        <f t="shared" si="5"/>
        <v>1575.00522173197</v>
      </c>
      <c r="C79" s="9">
        <f t="shared" si="7"/>
        <v>569.642402297555</v>
      </c>
      <c r="D79" s="10">
        <f t="shared" si="8"/>
        <v>7</v>
      </c>
      <c r="E79" s="3"/>
    </row>
    <row r="80" spans="1:5" ht="12" customHeight="1">
      <c r="A80" s="3">
        <v>76</v>
      </c>
      <c r="B80" s="9">
        <f t="shared" si="5"/>
        <v>1579.5989869620216</v>
      </c>
      <c r="C80" s="9">
        <f t="shared" si="7"/>
        <v>565.0486370675035</v>
      </c>
      <c r="D80" s="10">
        <f t="shared" si="8"/>
        <v>7</v>
      </c>
      <c r="E80" s="3"/>
    </row>
    <row r="81" spans="1:5" ht="12" customHeight="1">
      <c r="A81" s="3">
        <v>77</v>
      </c>
      <c r="B81" s="9">
        <f t="shared" si="5"/>
        <v>1584.2061506739942</v>
      </c>
      <c r="C81" s="9">
        <f t="shared" si="7"/>
        <v>560.441473355531</v>
      </c>
      <c r="D81" s="10">
        <f t="shared" si="8"/>
        <v>7</v>
      </c>
      <c r="E81" s="3"/>
    </row>
    <row r="82" spans="1:5" ht="12" customHeight="1">
      <c r="A82" s="3">
        <v>78</v>
      </c>
      <c r="B82" s="9">
        <f t="shared" si="5"/>
        <v>1588.8267519467934</v>
      </c>
      <c r="C82" s="9">
        <f t="shared" si="7"/>
        <v>555.8208720827319</v>
      </c>
      <c r="D82" s="10">
        <f t="shared" si="8"/>
        <v>7</v>
      </c>
      <c r="E82" s="3"/>
    </row>
    <row r="83" spans="1:5" ht="12" customHeight="1">
      <c r="A83" s="3">
        <v>79</v>
      </c>
      <c r="B83" s="9">
        <f t="shared" si="5"/>
        <v>1593.4608299733047</v>
      </c>
      <c r="C83" s="9">
        <f t="shared" si="7"/>
        <v>551.1867940562203</v>
      </c>
      <c r="D83" s="10">
        <f t="shared" si="8"/>
        <v>7</v>
      </c>
      <c r="E83" s="3"/>
    </row>
    <row r="84" spans="1:5" ht="12" customHeight="1">
      <c r="A84" s="3">
        <v>80</v>
      </c>
      <c r="B84" s="9">
        <f t="shared" si="5"/>
        <v>1598.1084240607272</v>
      </c>
      <c r="C84" s="9">
        <f t="shared" si="7"/>
        <v>546.5391999687982</v>
      </c>
      <c r="D84" s="10">
        <f t="shared" si="8"/>
        <v>7</v>
      </c>
      <c r="E84" s="3"/>
    </row>
    <row r="85" spans="1:5" ht="12" customHeight="1">
      <c r="A85" s="3">
        <v>81</v>
      </c>
      <c r="B85" s="9">
        <f t="shared" si="5"/>
        <v>1602.769573630904</v>
      </c>
      <c r="C85" s="9">
        <f t="shared" si="7"/>
        <v>541.878050398621</v>
      </c>
      <c r="D85" s="10">
        <f t="shared" si="8"/>
        <v>7</v>
      </c>
      <c r="E85" s="3"/>
    </row>
    <row r="86" spans="1:5" ht="12" customHeight="1">
      <c r="A86" s="3">
        <v>82</v>
      </c>
      <c r="B86" s="9">
        <f t="shared" si="5"/>
        <v>1607.4443182206608</v>
      </c>
      <c r="C86" s="9">
        <f t="shared" si="7"/>
        <v>537.2033058088642</v>
      </c>
      <c r="D86" s="10">
        <f t="shared" si="8"/>
        <v>7</v>
      </c>
      <c r="E86" s="3"/>
    </row>
    <row r="87" spans="1:5" ht="12" customHeight="1">
      <c r="A87" s="3">
        <v>83</v>
      </c>
      <c r="B87" s="9">
        <f t="shared" si="5"/>
        <v>1612.132697482138</v>
      </c>
      <c r="C87" s="9">
        <f t="shared" si="7"/>
        <v>532.5149265473873</v>
      </c>
      <c r="D87" s="10">
        <f t="shared" si="8"/>
        <v>7</v>
      </c>
      <c r="E87" s="3"/>
    </row>
    <row r="88" spans="1:5" ht="12" customHeight="1">
      <c r="A88" s="3">
        <v>84</v>
      </c>
      <c r="B88" s="9">
        <f t="shared" si="5"/>
        <v>1616.8347511831273</v>
      </c>
      <c r="C88" s="9">
        <f t="shared" si="7"/>
        <v>527.8128728463977</v>
      </c>
      <c r="D88" s="10">
        <f t="shared" si="8"/>
        <v>7</v>
      </c>
      <c r="E88" s="3"/>
    </row>
    <row r="89" spans="1:5" ht="12" customHeight="1">
      <c r="A89" s="3">
        <v>85</v>
      </c>
      <c r="B89" s="9">
        <f t="shared" si="5"/>
        <v>1621.5505192074115</v>
      </c>
      <c r="C89" s="9">
        <f t="shared" si="7"/>
        <v>523.0971048221136</v>
      </c>
      <c r="D89" s="10">
        <f t="shared" si="8"/>
        <v>8</v>
      </c>
      <c r="E89" s="3"/>
    </row>
    <row r="90" spans="1:5" ht="12" customHeight="1">
      <c r="A90" s="3">
        <v>86</v>
      </c>
      <c r="B90" s="9">
        <f t="shared" si="5"/>
        <v>1626.2800415550998</v>
      </c>
      <c r="C90" s="9">
        <f t="shared" si="7"/>
        <v>518.3675824744253</v>
      </c>
      <c r="D90" s="10">
        <f t="shared" si="8"/>
        <v>8</v>
      </c>
      <c r="E90" s="3"/>
    </row>
    <row r="91" spans="1:5" ht="12" customHeight="1">
      <c r="A91" s="3">
        <v>87</v>
      </c>
      <c r="B91" s="9">
        <f t="shared" si="5"/>
        <v>1631.0233583429688</v>
      </c>
      <c r="C91" s="9">
        <f t="shared" si="7"/>
        <v>513.6242656865562</v>
      </c>
      <c r="D91" s="10">
        <f t="shared" si="8"/>
        <v>8</v>
      </c>
      <c r="E91" s="3"/>
    </row>
    <row r="92" spans="1:5" ht="12" customHeight="1">
      <c r="A92" s="3">
        <v>88</v>
      </c>
      <c r="B92" s="9">
        <f t="shared" si="5"/>
        <v>1635.7805098048023</v>
      </c>
      <c r="C92" s="9">
        <f t="shared" si="7"/>
        <v>508.8671142247227</v>
      </c>
      <c r="D92" s="10">
        <f t="shared" si="8"/>
        <v>8</v>
      </c>
      <c r="E92" s="3"/>
    </row>
    <row r="93" spans="1:5" ht="12" customHeight="1">
      <c r="A93" s="3">
        <v>89</v>
      </c>
      <c r="B93" s="9">
        <f t="shared" si="5"/>
        <v>1640.551536291733</v>
      </c>
      <c r="C93" s="9">
        <f t="shared" si="7"/>
        <v>504.09608773779195</v>
      </c>
      <c r="D93" s="10">
        <f t="shared" si="8"/>
        <v>8</v>
      </c>
      <c r="E93" s="3"/>
    </row>
    <row r="94" spans="1:5" ht="12" customHeight="1">
      <c r="A94" s="3">
        <v>90</v>
      </c>
      <c r="B94" s="9">
        <f aca="true" t="shared" si="9" ref="B94:B157">PPMT(B$2/12,A94,B$3,B$1*-1)</f>
        <v>1645.3364782725844</v>
      </c>
      <c r="C94" s="9">
        <f t="shared" si="7"/>
        <v>499.3111457569411</v>
      </c>
      <c r="D94" s="10">
        <f t="shared" si="8"/>
        <v>8</v>
      </c>
      <c r="E94" s="3"/>
    </row>
    <row r="95" spans="1:5" ht="12" customHeight="1">
      <c r="A95" s="3">
        <v>91</v>
      </c>
      <c r="B95" s="9">
        <f t="shared" si="9"/>
        <v>1650.1353763342122</v>
      </c>
      <c r="C95" s="9">
        <f t="shared" si="7"/>
        <v>494.5122476953127</v>
      </c>
      <c r="D95" s="10">
        <f t="shared" si="8"/>
        <v>8</v>
      </c>
      <c r="E95" s="3"/>
    </row>
    <row r="96" spans="1:5" ht="12" customHeight="1">
      <c r="A96" s="3">
        <v>92</v>
      </c>
      <c r="B96" s="9">
        <f t="shared" si="9"/>
        <v>1654.948271181854</v>
      </c>
      <c r="C96" s="9">
        <f t="shared" si="7"/>
        <v>489.6993528476713</v>
      </c>
      <c r="D96" s="10">
        <f t="shared" si="8"/>
        <v>8</v>
      </c>
      <c r="E96" s="3"/>
    </row>
    <row r="97" spans="1:5" ht="12" customHeight="1">
      <c r="A97" s="3">
        <v>93</v>
      </c>
      <c r="B97" s="9">
        <f t="shared" si="9"/>
        <v>1659.7752036394675</v>
      </c>
      <c r="C97" s="9">
        <f t="shared" si="7"/>
        <v>484.8724203900575</v>
      </c>
      <c r="D97" s="10">
        <f t="shared" si="8"/>
        <v>8</v>
      </c>
      <c r="E97" s="3"/>
    </row>
    <row r="98" spans="1:5" ht="12" customHeight="1">
      <c r="A98" s="3">
        <v>94</v>
      </c>
      <c r="B98" s="9">
        <f t="shared" si="9"/>
        <v>1664.6162146500828</v>
      </c>
      <c r="C98" s="9">
        <f t="shared" si="7"/>
        <v>480.0314093794424</v>
      </c>
      <c r="D98" s="10">
        <f t="shared" si="8"/>
        <v>8</v>
      </c>
      <c r="E98" s="3"/>
    </row>
    <row r="99" spans="1:5" ht="12" customHeight="1">
      <c r="A99" s="3">
        <v>95</v>
      </c>
      <c r="B99" s="9">
        <f t="shared" si="9"/>
        <v>1669.4713452761457</v>
      </c>
      <c r="C99" s="9">
        <f t="shared" si="7"/>
        <v>475.1762787533797</v>
      </c>
      <c r="D99" s="10">
        <f t="shared" si="8"/>
        <v>8</v>
      </c>
      <c r="E99" s="3"/>
    </row>
    <row r="100" spans="1:5" ht="12" customHeight="1">
      <c r="A100" s="3">
        <v>96</v>
      </c>
      <c r="B100" s="9">
        <f t="shared" si="9"/>
        <v>1674.3406366998677</v>
      </c>
      <c r="C100" s="9">
        <f t="shared" si="7"/>
        <v>470.30698732965755</v>
      </c>
      <c r="D100" s="10">
        <f t="shared" si="8"/>
        <v>8</v>
      </c>
      <c r="E100" s="3"/>
    </row>
    <row r="101" spans="1:5" ht="12" customHeight="1">
      <c r="A101" s="3">
        <v>97</v>
      </c>
      <c r="B101" s="9">
        <f t="shared" si="9"/>
        <v>1679.2241302235755</v>
      </c>
      <c r="C101" s="9">
        <f t="shared" si="7"/>
        <v>465.4234938059496</v>
      </c>
      <c r="D101" s="10">
        <f t="shared" si="8"/>
        <v>9</v>
      </c>
      <c r="E101" s="3"/>
    </row>
    <row r="102" spans="1:5" ht="12" customHeight="1">
      <c r="A102" s="3">
        <v>98</v>
      </c>
      <c r="B102" s="9">
        <f t="shared" si="9"/>
        <v>1684.1218672700609</v>
      </c>
      <c r="C102" s="9">
        <f t="shared" si="7"/>
        <v>460.5257567594641</v>
      </c>
      <c r="D102" s="10">
        <f t="shared" si="8"/>
        <v>9</v>
      </c>
      <c r="E102" s="3"/>
    </row>
    <row r="103" spans="1:5" ht="12" customHeight="1">
      <c r="A103" s="3">
        <v>99</v>
      </c>
      <c r="B103" s="9">
        <f t="shared" si="9"/>
        <v>1689.033889382932</v>
      </c>
      <c r="C103" s="9">
        <f t="shared" si="7"/>
        <v>455.6137346465932</v>
      </c>
      <c r="D103" s="10">
        <f t="shared" si="8"/>
        <v>9</v>
      </c>
      <c r="E103" s="3"/>
    </row>
    <row r="104" spans="1:5" ht="12" customHeight="1">
      <c r="A104" s="3">
        <v>100</v>
      </c>
      <c r="B104" s="9">
        <f t="shared" si="9"/>
        <v>1693.9602382269654</v>
      </c>
      <c r="C104" s="9">
        <f t="shared" si="7"/>
        <v>450.68738580255956</v>
      </c>
      <c r="D104" s="10">
        <f t="shared" si="8"/>
        <v>9</v>
      </c>
      <c r="E104" s="3"/>
    </row>
    <row r="105" spans="1:5" ht="12" customHeight="1">
      <c r="A105" s="3">
        <v>101</v>
      </c>
      <c r="B105" s="9">
        <f t="shared" si="9"/>
        <v>1698.9009555884609</v>
      </c>
      <c r="C105" s="9">
        <f t="shared" si="7"/>
        <v>445.7466684410643</v>
      </c>
      <c r="D105" s="10">
        <f t="shared" si="8"/>
        <v>9</v>
      </c>
      <c r="E105" s="3"/>
    </row>
    <row r="106" spans="1:5" ht="12" customHeight="1">
      <c r="A106" s="3">
        <v>102</v>
      </c>
      <c r="B106" s="9">
        <f t="shared" si="9"/>
        <v>1703.856083375594</v>
      </c>
      <c r="C106" s="9">
        <f aca="true" t="shared" si="10" ref="C106:C169">IPMT(B$2/12,A106,B$3,B$1*-1)</f>
        <v>440.79154065393124</v>
      </c>
      <c r="D106" s="10">
        <f t="shared" si="8"/>
        <v>9</v>
      </c>
      <c r="E106" s="3"/>
    </row>
    <row r="107" spans="1:5" ht="12" customHeight="1">
      <c r="A107" s="3">
        <v>103</v>
      </c>
      <c r="B107" s="9">
        <f t="shared" si="9"/>
        <v>1708.8256636187728</v>
      </c>
      <c r="C107" s="9">
        <f t="shared" si="10"/>
        <v>435.82196041075247</v>
      </c>
      <c r="D107" s="10">
        <f t="shared" si="8"/>
        <v>9</v>
      </c>
      <c r="E107" s="3"/>
    </row>
    <row r="108" spans="1:5" ht="12" customHeight="1">
      <c r="A108" s="3">
        <v>104</v>
      </c>
      <c r="B108" s="9">
        <f t="shared" si="9"/>
        <v>1713.809738470994</v>
      </c>
      <c r="C108" s="9">
        <f t="shared" si="10"/>
        <v>430.83788555853107</v>
      </c>
      <c r="D108" s="10">
        <f t="shared" si="8"/>
        <v>9</v>
      </c>
      <c r="E108" s="3"/>
    </row>
    <row r="109" spans="1:5" ht="12" customHeight="1">
      <c r="A109" s="3">
        <v>105</v>
      </c>
      <c r="B109" s="9">
        <f t="shared" si="9"/>
        <v>1718.8083502082013</v>
      </c>
      <c r="C109" s="9">
        <f t="shared" si="10"/>
        <v>425.83927382132396</v>
      </c>
      <c r="D109" s="10">
        <f t="shared" si="8"/>
        <v>9</v>
      </c>
      <c r="E109" s="3"/>
    </row>
    <row r="110" spans="1:5" ht="12" customHeight="1">
      <c r="A110" s="3">
        <v>106</v>
      </c>
      <c r="B110" s="9">
        <f t="shared" si="9"/>
        <v>1723.8215412296415</v>
      </c>
      <c r="C110" s="9">
        <f t="shared" si="10"/>
        <v>420.82608279988335</v>
      </c>
      <c r="D110" s="10">
        <f t="shared" si="8"/>
        <v>9</v>
      </c>
      <c r="E110" s="3"/>
    </row>
    <row r="111" spans="1:5" ht="12" customHeight="1">
      <c r="A111" s="3">
        <v>107</v>
      </c>
      <c r="B111" s="9">
        <f t="shared" si="9"/>
        <v>1728.8493540582283</v>
      </c>
      <c r="C111" s="9">
        <f t="shared" si="10"/>
        <v>415.79826997129686</v>
      </c>
      <c r="D111" s="10">
        <f t="shared" si="8"/>
        <v>9</v>
      </c>
      <c r="E111" s="3"/>
    </row>
    <row r="112" spans="1:5" ht="12" customHeight="1">
      <c r="A112" s="3">
        <v>108</v>
      </c>
      <c r="B112" s="9">
        <f t="shared" si="9"/>
        <v>1733.8918313408979</v>
      </c>
      <c r="C112" s="9">
        <f t="shared" si="10"/>
        <v>410.7557926886272</v>
      </c>
      <c r="D112" s="10">
        <f t="shared" si="8"/>
        <v>9</v>
      </c>
      <c r="E112" s="3"/>
    </row>
    <row r="113" spans="1:5" ht="12" customHeight="1">
      <c r="A113" s="3">
        <v>109</v>
      </c>
      <c r="B113" s="9">
        <f t="shared" si="9"/>
        <v>1738.9490158489757</v>
      </c>
      <c r="C113" s="9">
        <f t="shared" si="10"/>
        <v>405.6986081805495</v>
      </c>
      <c r="D113" s="10">
        <f t="shared" si="8"/>
        <v>10</v>
      </c>
      <c r="E113" s="3"/>
    </row>
    <row r="114" spans="1:5" ht="12" customHeight="1">
      <c r="A114" s="3">
        <v>110</v>
      </c>
      <c r="B114" s="9">
        <f t="shared" si="9"/>
        <v>1744.020950478535</v>
      </c>
      <c r="C114" s="9">
        <f t="shared" si="10"/>
        <v>400.62667355098995</v>
      </c>
      <c r="D114" s="10">
        <f t="shared" si="8"/>
        <v>10</v>
      </c>
      <c r="E114" s="3"/>
    </row>
    <row r="115" spans="1:5" ht="12" customHeight="1">
      <c r="A115" s="3">
        <v>111</v>
      </c>
      <c r="B115" s="9">
        <f t="shared" si="9"/>
        <v>1749.1076782507641</v>
      </c>
      <c r="C115" s="9">
        <f t="shared" si="10"/>
        <v>395.53994577876097</v>
      </c>
      <c r="D115" s="10">
        <f t="shared" si="8"/>
        <v>10</v>
      </c>
      <c r="E115" s="3"/>
    </row>
    <row r="116" spans="1:5" ht="12" customHeight="1">
      <c r="A116" s="3">
        <v>112</v>
      </c>
      <c r="B116" s="9">
        <f t="shared" si="9"/>
        <v>1754.2092423123288</v>
      </c>
      <c r="C116" s="9">
        <f t="shared" si="10"/>
        <v>390.43838171719614</v>
      </c>
      <c r="D116" s="10">
        <f t="shared" si="8"/>
        <v>10</v>
      </c>
      <c r="E116" s="3"/>
    </row>
    <row r="117" spans="1:5" ht="12" customHeight="1">
      <c r="A117" s="3">
        <v>113</v>
      </c>
      <c r="B117" s="9">
        <f t="shared" si="9"/>
        <v>1759.3256859357398</v>
      </c>
      <c r="C117" s="9">
        <f t="shared" si="10"/>
        <v>385.3219380937852</v>
      </c>
      <c r="D117" s="10">
        <f t="shared" si="8"/>
        <v>10</v>
      </c>
      <c r="E117" s="3"/>
    </row>
    <row r="118" spans="1:5" ht="12" customHeight="1">
      <c r="A118" s="3">
        <v>114</v>
      </c>
      <c r="B118" s="9">
        <f t="shared" si="9"/>
        <v>1764.4570525197191</v>
      </c>
      <c r="C118" s="9">
        <f t="shared" si="10"/>
        <v>380.190571509806</v>
      </c>
      <c r="D118" s="10">
        <f t="shared" si="8"/>
        <v>10</v>
      </c>
      <c r="E118" s="3"/>
    </row>
    <row r="119" spans="1:5" ht="12" customHeight="1">
      <c r="A119" s="3">
        <v>115</v>
      </c>
      <c r="B119" s="9">
        <f t="shared" si="9"/>
        <v>1769.6033855895687</v>
      </c>
      <c r="C119" s="9">
        <f t="shared" si="10"/>
        <v>375.04423843995676</v>
      </c>
      <c r="D119" s="10">
        <f t="shared" si="8"/>
        <v>10</v>
      </c>
      <c r="E119" s="3"/>
    </row>
    <row r="120" spans="1:5" ht="12" customHeight="1">
      <c r="A120" s="3">
        <v>116</v>
      </c>
      <c r="B120" s="9">
        <f t="shared" si="9"/>
        <v>1774.7647287975378</v>
      </c>
      <c r="C120" s="9">
        <f t="shared" si="10"/>
        <v>369.88289523198716</v>
      </c>
      <c r="D120" s="10">
        <f t="shared" si="8"/>
        <v>10</v>
      </c>
      <c r="E120" s="3"/>
    </row>
    <row r="121" spans="1:5" ht="12" customHeight="1">
      <c r="A121" s="3">
        <v>117</v>
      </c>
      <c r="B121" s="9">
        <f t="shared" si="9"/>
        <v>1779.9411259231974</v>
      </c>
      <c r="C121" s="9">
        <f t="shared" si="10"/>
        <v>364.70649810632773</v>
      </c>
      <c r="D121" s="10">
        <f t="shared" si="8"/>
        <v>10</v>
      </c>
      <c r="E121" s="3"/>
    </row>
    <row r="122" spans="1:5" ht="12" customHeight="1">
      <c r="A122" s="3">
        <v>118</v>
      </c>
      <c r="B122" s="9">
        <f t="shared" si="9"/>
        <v>1785.1326208738067</v>
      </c>
      <c r="C122" s="9">
        <f t="shared" si="10"/>
        <v>359.51500315571843</v>
      </c>
      <c r="D122" s="10">
        <f t="shared" si="8"/>
        <v>10</v>
      </c>
      <c r="E122" s="3"/>
    </row>
    <row r="123" spans="1:5" ht="12" customHeight="1">
      <c r="A123" s="3">
        <v>119</v>
      </c>
      <c r="B123" s="9">
        <f t="shared" si="9"/>
        <v>1790.3392576846888</v>
      </c>
      <c r="C123" s="9">
        <f t="shared" si="10"/>
        <v>354.3083663448365</v>
      </c>
      <c r="D123" s="10">
        <f t="shared" si="8"/>
        <v>10</v>
      </c>
      <c r="E123" s="3"/>
    </row>
    <row r="124" spans="1:5" ht="12" customHeight="1">
      <c r="A124" s="3">
        <v>120</v>
      </c>
      <c r="B124" s="9">
        <f t="shared" si="9"/>
        <v>1795.5610805196025</v>
      </c>
      <c r="C124" s="9">
        <f t="shared" si="10"/>
        <v>349.08654350992276</v>
      </c>
      <c r="D124" s="10">
        <f t="shared" si="8"/>
        <v>10</v>
      </c>
      <c r="E124" s="3"/>
    </row>
    <row r="125" spans="1:5" ht="12" customHeight="1">
      <c r="A125" s="3">
        <v>121</v>
      </c>
      <c r="B125" s="9">
        <f t="shared" si="9"/>
        <v>1800.7981336711177</v>
      </c>
      <c r="C125" s="9">
        <f t="shared" si="10"/>
        <v>343.84949035840725</v>
      </c>
      <c r="D125" s="10">
        <f t="shared" si="8"/>
        <v>11</v>
      </c>
      <c r="E125" s="3"/>
    </row>
    <row r="126" spans="1:5" ht="12" customHeight="1">
      <c r="A126" s="3">
        <v>122</v>
      </c>
      <c r="B126" s="9">
        <f t="shared" si="9"/>
        <v>1806.050461560992</v>
      </c>
      <c r="C126" s="9">
        <f t="shared" si="10"/>
        <v>338.59716246853316</v>
      </c>
      <c r="D126" s="10">
        <f t="shared" si="8"/>
        <v>11</v>
      </c>
      <c r="E126" s="3"/>
    </row>
    <row r="127" spans="1:5" ht="12" customHeight="1">
      <c r="A127" s="3">
        <v>123</v>
      </c>
      <c r="B127" s="9">
        <f t="shared" si="9"/>
        <v>1811.3181087405449</v>
      </c>
      <c r="C127" s="9">
        <f t="shared" si="10"/>
        <v>333.3295152889803</v>
      </c>
      <c r="D127" s="10">
        <f t="shared" si="8"/>
        <v>11</v>
      </c>
      <c r="E127" s="3"/>
    </row>
    <row r="128" spans="1:5" ht="12" customHeight="1">
      <c r="A128" s="3">
        <v>124</v>
      </c>
      <c r="B128" s="9">
        <f t="shared" si="9"/>
        <v>1816.6011198910383</v>
      </c>
      <c r="C128" s="9">
        <f t="shared" si="10"/>
        <v>328.0465041384871</v>
      </c>
      <c r="D128" s="10">
        <f t="shared" si="8"/>
        <v>11</v>
      </c>
      <c r="E128" s="3"/>
    </row>
    <row r="129" spans="1:5" ht="12" customHeight="1">
      <c r="A129" s="3">
        <v>125</v>
      </c>
      <c r="B129" s="9">
        <f t="shared" si="9"/>
        <v>1821.8995398240538</v>
      </c>
      <c r="C129" s="9">
        <f t="shared" si="10"/>
        <v>322.7480842054715</v>
      </c>
      <c r="D129" s="10">
        <f t="shared" si="8"/>
        <v>11</v>
      </c>
      <c r="E129" s="3"/>
    </row>
    <row r="130" spans="1:5" ht="12" customHeight="1">
      <c r="A130" s="3">
        <v>126</v>
      </c>
      <c r="B130" s="9">
        <f t="shared" si="9"/>
        <v>1827.2134134818739</v>
      </c>
      <c r="C130" s="9">
        <f t="shared" si="10"/>
        <v>317.4342105476514</v>
      </c>
      <c r="D130" s="10">
        <f t="shared" si="8"/>
        <v>11</v>
      </c>
      <c r="E130" s="3"/>
    </row>
    <row r="131" spans="1:5" ht="12" customHeight="1">
      <c r="A131" s="3">
        <v>127</v>
      </c>
      <c r="B131" s="9">
        <f t="shared" si="9"/>
        <v>1832.5427859378624</v>
      </c>
      <c r="C131" s="9">
        <f t="shared" si="10"/>
        <v>312.10483809166254</v>
      </c>
      <c r="D131" s="10">
        <f t="shared" si="8"/>
        <v>11</v>
      </c>
      <c r="E131" s="3"/>
    </row>
    <row r="132" spans="1:5" ht="12" customHeight="1">
      <c r="A132" s="3">
        <v>128</v>
      </c>
      <c r="B132" s="9">
        <f t="shared" si="9"/>
        <v>1837.887702396848</v>
      </c>
      <c r="C132" s="9">
        <f t="shared" si="10"/>
        <v>306.7599216326771</v>
      </c>
      <c r="D132" s="10">
        <f t="shared" si="8"/>
        <v>11</v>
      </c>
      <c r="E132" s="3"/>
    </row>
    <row r="133" spans="1:5" ht="12" customHeight="1">
      <c r="A133" s="3">
        <v>129</v>
      </c>
      <c r="B133" s="9">
        <f t="shared" si="9"/>
        <v>1843.2482081955054</v>
      </c>
      <c r="C133" s="9">
        <f t="shared" si="10"/>
        <v>301.39941583401963</v>
      </c>
      <c r="D133" s="10">
        <f t="shared" si="8"/>
        <v>11</v>
      </c>
      <c r="E133" s="3"/>
    </row>
    <row r="134" spans="1:5" ht="12" customHeight="1">
      <c r="A134" s="3">
        <v>130</v>
      </c>
      <c r="B134" s="9">
        <f t="shared" si="9"/>
        <v>1848.6243488027426</v>
      </c>
      <c r="C134" s="9">
        <f t="shared" si="10"/>
        <v>296.0232752267828</v>
      </c>
      <c r="D134" s="10">
        <f t="shared" si="8"/>
        <v>11</v>
      </c>
      <c r="E134" s="3"/>
    </row>
    <row r="135" spans="1:5" ht="12" customHeight="1">
      <c r="A135" s="3">
        <v>131</v>
      </c>
      <c r="B135" s="9">
        <f t="shared" si="9"/>
        <v>1854.0161698200839</v>
      </c>
      <c r="C135" s="9">
        <f t="shared" si="10"/>
        <v>290.6314542094414</v>
      </c>
      <c r="D135" s="10">
        <f aca="true" t="shared" si="11" ref="D135:D198">ROUNDUP(A135/12,0)</f>
        <v>11</v>
      </c>
      <c r="E135" s="3"/>
    </row>
    <row r="136" spans="1:5" ht="12" customHeight="1">
      <c r="A136" s="3">
        <v>132</v>
      </c>
      <c r="B136" s="9">
        <f t="shared" si="9"/>
        <v>1859.4237169820587</v>
      </c>
      <c r="C136" s="9">
        <f t="shared" si="10"/>
        <v>285.2239070474662</v>
      </c>
      <c r="D136" s="10">
        <f t="shared" si="11"/>
        <v>11</v>
      </c>
      <c r="E136" s="3"/>
    </row>
    <row r="137" spans="1:5" ht="12" customHeight="1">
      <c r="A137" s="3">
        <v>133</v>
      </c>
      <c r="B137" s="9">
        <f t="shared" si="9"/>
        <v>1864.8470361565899</v>
      </c>
      <c r="C137" s="9">
        <f t="shared" si="10"/>
        <v>279.8005878729352</v>
      </c>
      <c r="D137" s="10">
        <f t="shared" si="11"/>
        <v>12</v>
      </c>
      <c r="E137" s="3"/>
    </row>
    <row r="138" spans="1:5" ht="12" customHeight="1">
      <c r="A138" s="3">
        <v>134</v>
      </c>
      <c r="B138" s="9">
        <f t="shared" si="9"/>
        <v>1870.28617334538</v>
      </c>
      <c r="C138" s="9">
        <f t="shared" si="10"/>
        <v>274.3614506841451</v>
      </c>
      <c r="D138" s="10">
        <f t="shared" si="11"/>
        <v>12</v>
      </c>
      <c r="E138" s="3"/>
    </row>
    <row r="139" spans="1:5" ht="12" customHeight="1">
      <c r="A139" s="3">
        <v>135</v>
      </c>
      <c r="B139" s="9">
        <f t="shared" si="9"/>
        <v>1875.741174684304</v>
      </c>
      <c r="C139" s="9">
        <f t="shared" si="10"/>
        <v>268.9064493452211</v>
      </c>
      <c r="D139" s="10">
        <f t="shared" si="11"/>
        <v>12</v>
      </c>
      <c r="E139" s="3"/>
    </row>
    <row r="140" spans="1:5" ht="12" customHeight="1">
      <c r="A140" s="3">
        <v>136</v>
      </c>
      <c r="B140" s="9">
        <f t="shared" si="9"/>
        <v>1881.2120864437998</v>
      </c>
      <c r="C140" s="9">
        <f t="shared" si="10"/>
        <v>263.43553758572517</v>
      </c>
      <c r="D140" s="10">
        <f t="shared" si="11"/>
        <v>12</v>
      </c>
      <c r="E140" s="3"/>
    </row>
    <row r="141" spans="1:5" ht="12" customHeight="1">
      <c r="A141" s="3">
        <v>137</v>
      </c>
      <c r="B141" s="9">
        <f t="shared" si="9"/>
        <v>1886.6989550292608</v>
      </c>
      <c r="C141" s="9">
        <f t="shared" si="10"/>
        <v>257.9486690002641</v>
      </c>
      <c r="D141" s="10">
        <f t="shared" si="11"/>
        <v>12</v>
      </c>
      <c r="E141" s="3"/>
    </row>
    <row r="142" spans="1:5" ht="12" customHeight="1">
      <c r="A142" s="3">
        <v>138</v>
      </c>
      <c r="B142" s="9">
        <f t="shared" si="9"/>
        <v>1892.2018269814298</v>
      </c>
      <c r="C142" s="9">
        <f t="shared" si="10"/>
        <v>252.44579704809544</v>
      </c>
      <c r="D142" s="10">
        <f t="shared" si="11"/>
        <v>12</v>
      </c>
      <c r="E142" s="3"/>
    </row>
    <row r="143" spans="1:5" ht="12" customHeight="1">
      <c r="A143" s="3">
        <v>139</v>
      </c>
      <c r="B143" s="9">
        <f t="shared" si="9"/>
        <v>1897.7207489767923</v>
      </c>
      <c r="C143" s="9">
        <f t="shared" si="10"/>
        <v>246.92687505273295</v>
      </c>
      <c r="D143" s="10">
        <f t="shared" si="11"/>
        <v>12</v>
      </c>
      <c r="E143" s="3"/>
    </row>
    <row r="144" spans="1:5" ht="12" customHeight="1">
      <c r="A144" s="3">
        <v>140</v>
      </c>
      <c r="B144" s="9">
        <f t="shared" si="9"/>
        <v>1903.2557678279745</v>
      </c>
      <c r="C144" s="9">
        <f t="shared" si="10"/>
        <v>241.3918562015506</v>
      </c>
      <c r="D144" s="10">
        <f t="shared" si="11"/>
        <v>12</v>
      </c>
      <c r="E144" s="3"/>
    </row>
    <row r="145" spans="1:5" ht="12" customHeight="1">
      <c r="A145" s="3">
        <v>141</v>
      </c>
      <c r="B145" s="9">
        <f t="shared" si="9"/>
        <v>1908.8069304841395</v>
      </c>
      <c r="C145" s="9">
        <f t="shared" si="10"/>
        <v>235.84069354538565</v>
      </c>
      <c r="D145" s="10">
        <f t="shared" si="11"/>
        <v>12</v>
      </c>
      <c r="E145" s="3"/>
    </row>
    <row r="146" spans="1:5" ht="12" customHeight="1">
      <c r="A146" s="3">
        <v>142</v>
      </c>
      <c r="B146" s="9">
        <f t="shared" si="9"/>
        <v>1914.3742840313848</v>
      </c>
      <c r="C146" s="9">
        <f t="shared" si="10"/>
        <v>230.27333999814027</v>
      </c>
      <c r="D146" s="10">
        <f t="shared" si="11"/>
        <v>12</v>
      </c>
      <c r="E146" s="3"/>
    </row>
    <row r="147" spans="1:5" ht="12" customHeight="1">
      <c r="A147" s="3">
        <v>143</v>
      </c>
      <c r="B147" s="9">
        <f t="shared" si="9"/>
        <v>1919.9578756931433</v>
      </c>
      <c r="C147" s="9">
        <f t="shared" si="10"/>
        <v>224.68974833638208</v>
      </c>
      <c r="D147" s="10">
        <f t="shared" si="11"/>
        <v>12</v>
      </c>
      <c r="E147" s="3"/>
    </row>
    <row r="148" spans="1:5" ht="12" customHeight="1">
      <c r="A148" s="3">
        <v>144</v>
      </c>
      <c r="B148" s="9">
        <f t="shared" si="9"/>
        <v>1925.5577528305814</v>
      </c>
      <c r="C148" s="9">
        <f t="shared" si="10"/>
        <v>219.08987119894374</v>
      </c>
      <c r="D148" s="10">
        <f t="shared" si="11"/>
        <v>12</v>
      </c>
      <c r="E148" s="3"/>
    </row>
    <row r="149" spans="1:5" ht="12" customHeight="1">
      <c r="A149" s="3">
        <v>145</v>
      </c>
      <c r="B149" s="9">
        <f t="shared" si="9"/>
        <v>1931.173962943004</v>
      </c>
      <c r="C149" s="9">
        <f t="shared" si="10"/>
        <v>213.4736610865212</v>
      </c>
      <c r="D149" s="10">
        <f t="shared" si="11"/>
        <v>13</v>
      </c>
      <c r="E149" s="3"/>
    </row>
    <row r="150" spans="1:5" ht="12" customHeight="1">
      <c r="A150" s="3">
        <v>146</v>
      </c>
      <c r="B150" s="9">
        <f t="shared" si="9"/>
        <v>1936.8065536682543</v>
      </c>
      <c r="C150" s="9">
        <f t="shared" si="10"/>
        <v>207.8410703612708</v>
      </c>
      <c r="D150" s="10">
        <f t="shared" si="11"/>
        <v>13</v>
      </c>
      <c r="E150" s="3"/>
    </row>
    <row r="151" spans="1:5" ht="12" customHeight="1">
      <c r="A151" s="3">
        <v>147</v>
      </c>
      <c r="B151" s="9">
        <f t="shared" si="9"/>
        <v>1942.45557278312</v>
      </c>
      <c r="C151" s="9">
        <f t="shared" si="10"/>
        <v>202.19205124640504</v>
      </c>
      <c r="D151" s="10">
        <f t="shared" si="11"/>
        <v>13</v>
      </c>
      <c r="E151" s="3"/>
    </row>
    <row r="152" spans="1:5" ht="12" customHeight="1">
      <c r="A152" s="3">
        <v>148</v>
      </c>
      <c r="B152" s="9">
        <f t="shared" si="9"/>
        <v>1948.1210682037374</v>
      </c>
      <c r="C152" s="9">
        <f t="shared" si="10"/>
        <v>196.52655582578763</v>
      </c>
      <c r="D152" s="10">
        <f t="shared" si="11"/>
        <v>13</v>
      </c>
      <c r="E152" s="3"/>
    </row>
    <row r="153" spans="1:5" ht="12" customHeight="1">
      <c r="A153" s="3">
        <v>149</v>
      </c>
      <c r="B153" s="9">
        <f t="shared" si="9"/>
        <v>1953.8030879859982</v>
      </c>
      <c r="C153" s="9">
        <f t="shared" si="10"/>
        <v>190.84453604352674</v>
      </c>
      <c r="D153" s="10">
        <f t="shared" si="11"/>
        <v>13</v>
      </c>
      <c r="E153" s="3"/>
    </row>
    <row r="154" spans="1:5" ht="12" customHeight="1">
      <c r="A154" s="3">
        <v>150</v>
      </c>
      <c r="B154" s="9">
        <f t="shared" si="9"/>
        <v>1959.5016803259578</v>
      </c>
      <c r="C154" s="9">
        <f t="shared" si="10"/>
        <v>185.14594370356753</v>
      </c>
      <c r="D154" s="10">
        <f t="shared" si="11"/>
        <v>13</v>
      </c>
      <c r="E154" s="3"/>
    </row>
    <row r="155" spans="1:5" ht="12" customHeight="1">
      <c r="A155" s="3">
        <v>151</v>
      </c>
      <c r="B155" s="9">
        <f t="shared" si="9"/>
        <v>1965.2168935602415</v>
      </c>
      <c r="C155" s="9">
        <f t="shared" si="10"/>
        <v>179.43073046928347</v>
      </c>
      <c r="D155" s="10">
        <f t="shared" si="11"/>
        <v>13</v>
      </c>
      <c r="E155" s="3"/>
    </row>
    <row r="156" spans="1:5" ht="12" customHeight="1">
      <c r="A156" s="3">
        <v>152</v>
      </c>
      <c r="B156" s="9">
        <f t="shared" si="9"/>
        <v>1970.948776166459</v>
      </c>
      <c r="C156" s="9">
        <f t="shared" si="10"/>
        <v>173.69884786306613</v>
      </c>
      <c r="D156" s="10">
        <f t="shared" si="11"/>
        <v>13</v>
      </c>
      <c r="E156" s="3"/>
    </row>
    <row r="157" spans="1:5" ht="12" customHeight="1">
      <c r="A157" s="3">
        <v>153</v>
      </c>
      <c r="B157" s="9">
        <f t="shared" si="9"/>
        <v>1976.6973767636111</v>
      </c>
      <c r="C157" s="9">
        <f t="shared" si="10"/>
        <v>167.95024726591396</v>
      </c>
      <c r="D157" s="10">
        <f t="shared" si="11"/>
        <v>13</v>
      </c>
      <c r="E157" s="3"/>
    </row>
    <row r="158" spans="1:5" ht="12" customHeight="1">
      <c r="A158" s="3">
        <v>154</v>
      </c>
      <c r="B158" s="9">
        <f aca="true" t="shared" si="12" ref="B158:B221">PPMT(B$2/12,A158,B$3,B$1*-1)</f>
        <v>1982.4627441125049</v>
      </c>
      <c r="C158" s="9">
        <f t="shared" si="10"/>
        <v>162.1848799170201</v>
      </c>
      <c r="D158" s="10">
        <f t="shared" si="11"/>
        <v>13</v>
      </c>
      <c r="E158" s="3"/>
    </row>
    <row r="159" spans="1:5" ht="12" customHeight="1">
      <c r="A159" s="3">
        <v>155</v>
      </c>
      <c r="B159" s="9">
        <f t="shared" si="12"/>
        <v>1988.2449271161665</v>
      </c>
      <c r="C159" s="9">
        <f t="shared" si="10"/>
        <v>156.40269691335862</v>
      </c>
      <c r="D159" s="10">
        <f t="shared" si="11"/>
        <v>13</v>
      </c>
      <c r="E159" s="3"/>
    </row>
    <row r="160" spans="1:5" ht="12" customHeight="1">
      <c r="A160" s="3">
        <v>156</v>
      </c>
      <c r="B160" s="9">
        <f t="shared" si="12"/>
        <v>1994.0439748202552</v>
      </c>
      <c r="C160" s="9">
        <f t="shared" si="10"/>
        <v>150.6036492092698</v>
      </c>
      <c r="D160" s="10">
        <f t="shared" si="11"/>
        <v>13</v>
      </c>
      <c r="E160" s="3"/>
    </row>
    <row r="161" spans="1:5" ht="12" customHeight="1">
      <c r="A161" s="3">
        <v>157</v>
      </c>
      <c r="B161" s="9">
        <f t="shared" si="12"/>
        <v>1999.8599364134811</v>
      </c>
      <c r="C161" s="9">
        <f t="shared" si="10"/>
        <v>144.78768761604405</v>
      </c>
      <c r="D161" s="10">
        <f t="shared" si="11"/>
        <v>14</v>
      </c>
      <c r="E161" s="3"/>
    </row>
    <row r="162" spans="1:5" ht="12" customHeight="1">
      <c r="A162" s="3">
        <v>158</v>
      </c>
      <c r="B162" s="9">
        <f t="shared" si="12"/>
        <v>2005.6928612280203</v>
      </c>
      <c r="C162" s="9">
        <f t="shared" si="10"/>
        <v>138.95476280150473</v>
      </c>
      <c r="D162" s="10">
        <f t="shared" si="11"/>
        <v>14</v>
      </c>
      <c r="E162" s="3"/>
    </row>
    <row r="163" spans="1:5" ht="12" customHeight="1">
      <c r="A163" s="3">
        <v>159</v>
      </c>
      <c r="B163" s="9">
        <f t="shared" si="12"/>
        <v>2011.5427987399355</v>
      </c>
      <c r="C163" s="9">
        <f t="shared" si="10"/>
        <v>133.10482528958966</v>
      </c>
      <c r="D163" s="10">
        <f t="shared" si="11"/>
        <v>14</v>
      </c>
      <c r="E163" s="3"/>
    </row>
    <row r="164" spans="1:5" ht="12" customHeight="1">
      <c r="A164" s="3">
        <v>160</v>
      </c>
      <c r="B164" s="9">
        <f t="shared" si="12"/>
        <v>2017.4097985695937</v>
      </c>
      <c r="C164" s="9">
        <f t="shared" si="10"/>
        <v>127.2378254599315</v>
      </c>
      <c r="D164" s="10">
        <f t="shared" si="11"/>
        <v>14</v>
      </c>
      <c r="E164" s="3"/>
    </row>
    <row r="165" spans="1:5" ht="12" customHeight="1">
      <c r="A165" s="3">
        <v>161</v>
      </c>
      <c r="B165" s="9">
        <f t="shared" si="12"/>
        <v>2023.293910482088</v>
      </c>
      <c r="C165" s="9">
        <f t="shared" si="10"/>
        <v>121.35371354743685</v>
      </c>
      <c r="D165" s="10">
        <f t="shared" si="11"/>
        <v>14</v>
      </c>
      <c r="E165" s="3"/>
    </row>
    <row r="166" spans="1:5" ht="12" customHeight="1">
      <c r="A166" s="3">
        <v>162</v>
      </c>
      <c r="B166" s="9">
        <f t="shared" si="12"/>
        <v>2029.1951843876611</v>
      </c>
      <c r="C166" s="9">
        <f t="shared" si="10"/>
        <v>115.45243964186412</v>
      </c>
      <c r="D166" s="10">
        <f t="shared" si="11"/>
        <v>14</v>
      </c>
      <c r="E166" s="3"/>
    </row>
    <row r="167" spans="1:5" ht="12" customHeight="1">
      <c r="A167" s="3">
        <v>163</v>
      </c>
      <c r="B167" s="9">
        <f t="shared" si="12"/>
        <v>2035.113670342125</v>
      </c>
      <c r="C167" s="9">
        <f t="shared" si="10"/>
        <v>109.53395368740009</v>
      </c>
      <c r="D167" s="10">
        <f t="shared" si="11"/>
        <v>14</v>
      </c>
      <c r="E167" s="3"/>
    </row>
    <row r="168" spans="1:5" ht="12" customHeight="1">
      <c r="A168" s="3">
        <v>164</v>
      </c>
      <c r="B168" s="9">
        <f t="shared" si="12"/>
        <v>2041.0494185472896</v>
      </c>
      <c r="C168" s="9">
        <f t="shared" si="10"/>
        <v>103.59820548223557</v>
      </c>
      <c r="D168" s="10">
        <f t="shared" si="11"/>
        <v>14</v>
      </c>
      <c r="E168" s="3"/>
    </row>
    <row r="169" spans="1:5" ht="12" customHeight="1">
      <c r="A169" s="3">
        <v>165</v>
      </c>
      <c r="B169" s="9">
        <f t="shared" si="12"/>
        <v>2047.002479351386</v>
      </c>
      <c r="C169" s="9">
        <f t="shared" si="10"/>
        <v>97.6451446781393</v>
      </c>
      <c r="D169" s="10">
        <f t="shared" si="11"/>
        <v>14</v>
      </c>
      <c r="E169" s="3"/>
    </row>
    <row r="170" spans="1:5" ht="12" customHeight="1">
      <c r="A170" s="3">
        <v>166</v>
      </c>
      <c r="B170" s="9">
        <f t="shared" si="12"/>
        <v>2052.9729032494943</v>
      </c>
      <c r="C170" s="9">
        <f aca="true" t="shared" si="13" ref="C170:C233">IPMT(B$2/12,A170,B$3,B$1*-1)</f>
        <v>91.6747207800311</v>
      </c>
      <c r="D170" s="10">
        <f t="shared" si="11"/>
        <v>14</v>
      </c>
      <c r="E170" s="3"/>
    </row>
    <row r="171" spans="1:5" ht="12" customHeight="1">
      <c r="A171" s="3">
        <v>167</v>
      </c>
      <c r="B171" s="9">
        <f t="shared" si="12"/>
        <v>2058.960740883972</v>
      </c>
      <c r="C171" s="9">
        <f t="shared" si="13"/>
        <v>85.6868831455534</v>
      </c>
      <c r="D171" s="10">
        <f t="shared" si="11"/>
        <v>14</v>
      </c>
      <c r="E171" s="3"/>
    </row>
    <row r="172" spans="1:5" ht="12" customHeight="1">
      <c r="A172" s="3">
        <v>168</v>
      </c>
      <c r="B172" s="9">
        <f t="shared" si="12"/>
        <v>2064.966043044883</v>
      </c>
      <c r="C172" s="9">
        <f t="shared" si="13"/>
        <v>79.6815809846418</v>
      </c>
      <c r="D172" s="10">
        <f t="shared" si="11"/>
        <v>14</v>
      </c>
      <c r="E172" s="3"/>
    </row>
    <row r="173" spans="1:5" ht="12" customHeight="1">
      <c r="A173" s="3">
        <v>169</v>
      </c>
      <c r="B173" s="9">
        <f t="shared" si="12"/>
        <v>2070.9888606704308</v>
      </c>
      <c r="C173" s="9">
        <f t="shared" si="13"/>
        <v>73.65876335909424</v>
      </c>
      <c r="D173" s="10">
        <f t="shared" si="11"/>
        <v>15</v>
      </c>
      <c r="E173" s="3"/>
    </row>
    <row r="174" spans="1:5" ht="12" customHeight="1">
      <c r="A174" s="3">
        <v>170</v>
      </c>
      <c r="B174" s="9">
        <f t="shared" si="12"/>
        <v>2077.029244847386</v>
      </c>
      <c r="C174" s="9">
        <f t="shared" si="13"/>
        <v>67.61837918213881</v>
      </c>
      <c r="D174" s="10">
        <f t="shared" si="11"/>
        <v>15</v>
      </c>
      <c r="E174" s="3"/>
    </row>
    <row r="175" spans="1:5" ht="12" customHeight="1">
      <c r="A175" s="3">
        <v>171</v>
      </c>
      <c r="B175" s="9">
        <f t="shared" si="12"/>
        <v>2083.0872468115244</v>
      </c>
      <c r="C175" s="9">
        <f t="shared" si="13"/>
        <v>61.5603772180006</v>
      </c>
      <c r="D175" s="10">
        <f t="shared" si="11"/>
        <v>15</v>
      </c>
      <c r="E175" s="3"/>
    </row>
    <row r="176" spans="1:5" ht="12" customHeight="1">
      <c r="A176" s="3">
        <v>172</v>
      </c>
      <c r="B176" s="9">
        <f t="shared" si="12"/>
        <v>2089.162917948058</v>
      </c>
      <c r="C176" s="9">
        <f t="shared" si="13"/>
        <v>55.48470608146698</v>
      </c>
      <c r="D176" s="10">
        <f t="shared" si="11"/>
        <v>15</v>
      </c>
      <c r="E176" s="3"/>
    </row>
    <row r="177" spans="1:5" ht="12" customHeight="1">
      <c r="A177" s="3">
        <v>173</v>
      </c>
      <c r="B177" s="9">
        <f t="shared" si="12"/>
        <v>2095.2563097920734</v>
      </c>
      <c r="C177" s="9">
        <f t="shared" si="13"/>
        <v>49.39131423745181</v>
      </c>
      <c r="D177" s="10">
        <f t="shared" si="11"/>
        <v>15</v>
      </c>
      <c r="E177" s="3"/>
    </row>
    <row r="178" spans="1:5" ht="12" customHeight="1">
      <c r="A178" s="3">
        <v>174</v>
      </c>
      <c r="B178" s="9">
        <f t="shared" si="12"/>
        <v>2101.3674740289666</v>
      </c>
      <c r="C178" s="9">
        <f t="shared" si="13"/>
        <v>43.28015000055827</v>
      </c>
      <c r="D178" s="10">
        <f t="shared" si="11"/>
        <v>15</v>
      </c>
      <c r="E178" s="3"/>
    </row>
    <row r="179" spans="1:5" ht="12" customHeight="1">
      <c r="A179" s="3">
        <v>175</v>
      </c>
      <c r="B179" s="9">
        <f t="shared" si="12"/>
        <v>2107.496462494885</v>
      </c>
      <c r="C179" s="9">
        <f t="shared" si="13"/>
        <v>37.15116153464045</v>
      </c>
      <c r="D179" s="10">
        <f t="shared" si="11"/>
        <v>15</v>
      </c>
      <c r="E179" s="3"/>
    </row>
    <row r="180" spans="1:5" ht="12" customHeight="1">
      <c r="A180" s="3">
        <v>176</v>
      </c>
      <c r="B180" s="9">
        <f t="shared" si="12"/>
        <v>2113.6433271771616</v>
      </c>
      <c r="C180" s="9">
        <f t="shared" si="13"/>
        <v>31.004296852363698</v>
      </c>
      <c r="D180" s="10">
        <f t="shared" si="11"/>
        <v>15</v>
      </c>
      <c r="E180" s="3"/>
    </row>
    <row r="181" spans="1:5" ht="12" customHeight="1">
      <c r="A181" s="3">
        <v>177</v>
      </c>
      <c r="B181" s="9">
        <f t="shared" si="12"/>
        <v>2119.8081202147614</v>
      </c>
      <c r="C181" s="9">
        <f t="shared" si="13"/>
        <v>24.839503814763642</v>
      </c>
      <c r="D181" s="10">
        <f t="shared" si="11"/>
        <v>15</v>
      </c>
      <c r="E181" s="3"/>
    </row>
    <row r="182" spans="1:5" ht="12" customHeight="1">
      <c r="A182" s="3">
        <v>178</v>
      </c>
      <c r="B182" s="9">
        <f t="shared" si="12"/>
        <v>2125.990893898721</v>
      </c>
      <c r="C182" s="9">
        <f t="shared" si="13"/>
        <v>18.656730130803926</v>
      </c>
      <c r="D182" s="10">
        <f t="shared" si="11"/>
        <v>15</v>
      </c>
      <c r="E182" s="3"/>
    </row>
    <row r="183" spans="1:5" ht="12" customHeight="1">
      <c r="A183" s="3">
        <v>179</v>
      </c>
      <c r="B183" s="9">
        <f t="shared" si="12"/>
        <v>2132.1917006725926</v>
      </c>
      <c r="C183" s="9">
        <f t="shared" si="13"/>
        <v>12.455923356932654</v>
      </c>
      <c r="D183" s="10">
        <f t="shared" si="11"/>
        <v>15</v>
      </c>
      <c r="E183" s="3"/>
    </row>
    <row r="184" spans="1:5" ht="12" customHeight="1">
      <c r="A184" s="3">
        <v>180</v>
      </c>
      <c r="B184" s="9">
        <f t="shared" si="12"/>
        <v>2138.4105931328872</v>
      </c>
      <c r="C184" s="9">
        <f t="shared" si="13"/>
        <v>6.23703089663759</v>
      </c>
      <c r="D184" s="10">
        <f t="shared" si="11"/>
        <v>15</v>
      </c>
      <c r="E184" s="3"/>
    </row>
    <row r="185" spans="1:5" ht="12" customHeight="1">
      <c r="A185" s="3">
        <v>181</v>
      </c>
      <c r="B185" s="9" t="e">
        <f t="shared" si="12"/>
        <v>#NUM!</v>
      </c>
      <c r="C185" s="9" t="e">
        <f t="shared" si="13"/>
        <v>#NUM!</v>
      </c>
      <c r="D185" s="10">
        <f t="shared" si="11"/>
        <v>16</v>
      </c>
      <c r="E185" s="3"/>
    </row>
    <row r="186" spans="1:5" ht="12" customHeight="1">
      <c r="A186" s="3">
        <v>182</v>
      </c>
      <c r="B186" s="9" t="e">
        <f t="shared" si="12"/>
        <v>#NUM!</v>
      </c>
      <c r="C186" s="9" t="e">
        <f t="shared" si="13"/>
        <v>#NUM!</v>
      </c>
      <c r="D186" s="10">
        <f t="shared" si="11"/>
        <v>16</v>
      </c>
      <c r="E186" s="3"/>
    </row>
    <row r="187" spans="1:5" ht="12" customHeight="1">
      <c r="A187" s="3">
        <v>183</v>
      </c>
      <c r="B187" s="9" t="e">
        <f t="shared" si="12"/>
        <v>#NUM!</v>
      </c>
      <c r="C187" s="9" t="e">
        <f t="shared" si="13"/>
        <v>#NUM!</v>
      </c>
      <c r="D187" s="10">
        <f t="shared" si="11"/>
        <v>16</v>
      </c>
      <c r="E187" s="3"/>
    </row>
    <row r="188" spans="1:5" ht="12" customHeight="1">
      <c r="A188" s="3">
        <v>184</v>
      </c>
      <c r="B188" s="9" t="e">
        <f t="shared" si="12"/>
        <v>#NUM!</v>
      </c>
      <c r="C188" s="9" t="e">
        <f t="shared" si="13"/>
        <v>#NUM!</v>
      </c>
      <c r="D188" s="10">
        <f t="shared" si="11"/>
        <v>16</v>
      </c>
      <c r="E188" s="3"/>
    </row>
    <row r="189" spans="1:5" ht="12" customHeight="1">
      <c r="A189" s="3">
        <v>185</v>
      </c>
      <c r="B189" s="9" t="e">
        <f t="shared" si="12"/>
        <v>#NUM!</v>
      </c>
      <c r="C189" s="9" t="e">
        <f t="shared" si="13"/>
        <v>#NUM!</v>
      </c>
      <c r="D189" s="10">
        <f t="shared" si="11"/>
        <v>16</v>
      </c>
      <c r="E189" s="3"/>
    </row>
    <row r="190" spans="1:5" ht="12" customHeight="1">
      <c r="A190" s="3">
        <v>186</v>
      </c>
      <c r="B190" s="9" t="e">
        <f t="shared" si="12"/>
        <v>#NUM!</v>
      </c>
      <c r="C190" s="9" t="e">
        <f t="shared" si="13"/>
        <v>#NUM!</v>
      </c>
      <c r="D190" s="10">
        <f t="shared" si="11"/>
        <v>16</v>
      </c>
      <c r="E190" s="3"/>
    </row>
    <row r="191" spans="1:5" ht="12" customHeight="1">
      <c r="A191" s="3">
        <v>187</v>
      </c>
      <c r="B191" s="9" t="e">
        <f t="shared" si="12"/>
        <v>#NUM!</v>
      </c>
      <c r="C191" s="9" t="e">
        <f t="shared" si="13"/>
        <v>#NUM!</v>
      </c>
      <c r="D191" s="10">
        <f t="shared" si="11"/>
        <v>16</v>
      </c>
      <c r="E191" s="3"/>
    </row>
    <row r="192" spans="1:5" ht="12" customHeight="1">
      <c r="A192" s="3">
        <v>188</v>
      </c>
      <c r="B192" s="9" t="e">
        <f t="shared" si="12"/>
        <v>#NUM!</v>
      </c>
      <c r="C192" s="9" t="e">
        <f t="shared" si="13"/>
        <v>#NUM!</v>
      </c>
      <c r="D192" s="10">
        <f t="shared" si="11"/>
        <v>16</v>
      </c>
      <c r="E192" s="3"/>
    </row>
    <row r="193" spans="1:5" ht="12" customHeight="1">
      <c r="A193" s="3">
        <v>189</v>
      </c>
      <c r="B193" s="9" t="e">
        <f t="shared" si="12"/>
        <v>#NUM!</v>
      </c>
      <c r="C193" s="9" t="e">
        <f t="shared" si="13"/>
        <v>#NUM!</v>
      </c>
      <c r="D193" s="10">
        <f t="shared" si="11"/>
        <v>16</v>
      </c>
      <c r="E193" s="3"/>
    </row>
    <row r="194" spans="1:5" ht="12" customHeight="1">
      <c r="A194" s="3">
        <v>190</v>
      </c>
      <c r="B194" s="9" t="e">
        <f t="shared" si="12"/>
        <v>#NUM!</v>
      </c>
      <c r="C194" s="9" t="e">
        <f t="shared" si="13"/>
        <v>#NUM!</v>
      </c>
      <c r="D194" s="10">
        <f t="shared" si="11"/>
        <v>16</v>
      </c>
      <c r="E194" s="3"/>
    </row>
    <row r="195" spans="1:5" ht="12" customHeight="1">
      <c r="A195" s="3">
        <v>191</v>
      </c>
      <c r="B195" s="9" t="e">
        <f t="shared" si="12"/>
        <v>#NUM!</v>
      </c>
      <c r="C195" s="9" t="e">
        <f t="shared" si="13"/>
        <v>#NUM!</v>
      </c>
      <c r="D195" s="10">
        <f t="shared" si="11"/>
        <v>16</v>
      </c>
      <c r="E195" s="3"/>
    </row>
    <row r="196" spans="1:5" ht="12" customHeight="1">
      <c r="A196" s="3">
        <v>192</v>
      </c>
      <c r="B196" s="9" t="e">
        <f t="shared" si="12"/>
        <v>#NUM!</v>
      </c>
      <c r="C196" s="9" t="e">
        <f t="shared" si="13"/>
        <v>#NUM!</v>
      </c>
      <c r="D196" s="10">
        <f t="shared" si="11"/>
        <v>16</v>
      </c>
      <c r="E196" s="3"/>
    </row>
    <row r="197" spans="1:5" ht="12" customHeight="1">
      <c r="A197" s="3">
        <v>193</v>
      </c>
      <c r="B197" s="9" t="e">
        <f t="shared" si="12"/>
        <v>#NUM!</v>
      </c>
      <c r="C197" s="9" t="e">
        <f t="shared" si="13"/>
        <v>#NUM!</v>
      </c>
      <c r="D197" s="10">
        <f t="shared" si="11"/>
        <v>17</v>
      </c>
      <c r="E197" s="3"/>
    </row>
    <row r="198" spans="1:5" ht="12" customHeight="1">
      <c r="A198" s="3">
        <v>194</v>
      </c>
      <c r="B198" s="9" t="e">
        <f t="shared" si="12"/>
        <v>#NUM!</v>
      </c>
      <c r="C198" s="9" t="e">
        <f t="shared" si="13"/>
        <v>#NUM!</v>
      </c>
      <c r="D198" s="10">
        <f t="shared" si="11"/>
        <v>17</v>
      </c>
      <c r="E198" s="3"/>
    </row>
    <row r="199" spans="1:5" ht="12" customHeight="1">
      <c r="A199" s="3">
        <v>195</v>
      </c>
      <c r="B199" s="9" t="e">
        <f t="shared" si="12"/>
        <v>#NUM!</v>
      </c>
      <c r="C199" s="9" t="e">
        <f t="shared" si="13"/>
        <v>#NUM!</v>
      </c>
      <c r="D199" s="10">
        <f aca="true" t="shared" si="14" ref="D199:D262">ROUNDUP(A199/12,0)</f>
        <v>17</v>
      </c>
      <c r="E199" s="3"/>
    </row>
    <row r="200" spans="1:5" ht="12" customHeight="1">
      <c r="A200" s="3">
        <v>196</v>
      </c>
      <c r="B200" s="9" t="e">
        <f t="shared" si="12"/>
        <v>#NUM!</v>
      </c>
      <c r="C200" s="9" t="e">
        <f t="shared" si="13"/>
        <v>#NUM!</v>
      </c>
      <c r="D200" s="10">
        <f t="shared" si="14"/>
        <v>17</v>
      </c>
      <c r="E200" s="3"/>
    </row>
    <row r="201" spans="1:5" ht="12" customHeight="1">
      <c r="A201" s="3">
        <v>197</v>
      </c>
      <c r="B201" s="9" t="e">
        <f t="shared" si="12"/>
        <v>#NUM!</v>
      </c>
      <c r="C201" s="9" t="e">
        <f t="shared" si="13"/>
        <v>#NUM!</v>
      </c>
      <c r="D201" s="10">
        <f t="shared" si="14"/>
        <v>17</v>
      </c>
      <c r="E201" s="3"/>
    </row>
    <row r="202" spans="1:5" ht="12" customHeight="1">
      <c r="A202" s="3">
        <v>198</v>
      </c>
      <c r="B202" s="9" t="e">
        <f t="shared" si="12"/>
        <v>#NUM!</v>
      </c>
      <c r="C202" s="9" t="e">
        <f t="shared" si="13"/>
        <v>#NUM!</v>
      </c>
      <c r="D202" s="10">
        <f t="shared" si="14"/>
        <v>17</v>
      </c>
      <c r="E202" s="3"/>
    </row>
    <row r="203" spans="1:5" ht="12" customHeight="1">
      <c r="A203" s="3">
        <v>199</v>
      </c>
      <c r="B203" s="9" t="e">
        <f t="shared" si="12"/>
        <v>#NUM!</v>
      </c>
      <c r="C203" s="9" t="e">
        <f t="shared" si="13"/>
        <v>#NUM!</v>
      </c>
      <c r="D203" s="10">
        <f t="shared" si="14"/>
        <v>17</v>
      </c>
      <c r="E203" s="3"/>
    </row>
    <row r="204" spans="1:5" ht="12" customHeight="1">
      <c r="A204" s="3">
        <v>200</v>
      </c>
      <c r="B204" s="9" t="e">
        <f t="shared" si="12"/>
        <v>#NUM!</v>
      </c>
      <c r="C204" s="9" t="e">
        <f t="shared" si="13"/>
        <v>#NUM!</v>
      </c>
      <c r="D204" s="10">
        <f t="shared" si="14"/>
        <v>17</v>
      </c>
      <c r="E204" s="3"/>
    </row>
    <row r="205" spans="1:5" ht="12" customHeight="1">
      <c r="A205" s="3">
        <v>201</v>
      </c>
      <c r="B205" s="9" t="e">
        <f t="shared" si="12"/>
        <v>#NUM!</v>
      </c>
      <c r="C205" s="9" t="e">
        <f t="shared" si="13"/>
        <v>#NUM!</v>
      </c>
      <c r="D205" s="10">
        <f t="shared" si="14"/>
        <v>17</v>
      </c>
      <c r="E205" s="3"/>
    </row>
    <row r="206" spans="1:5" ht="12" customHeight="1">
      <c r="A206" s="3">
        <v>202</v>
      </c>
      <c r="B206" s="9" t="e">
        <f t="shared" si="12"/>
        <v>#NUM!</v>
      </c>
      <c r="C206" s="9" t="e">
        <f t="shared" si="13"/>
        <v>#NUM!</v>
      </c>
      <c r="D206" s="10">
        <f t="shared" si="14"/>
        <v>17</v>
      </c>
      <c r="E206" s="3"/>
    </row>
    <row r="207" spans="1:5" ht="12" customHeight="1">
      <c r="A207" s="3">
        <v>203</v>
      </c>
      <c r="B207" s="9" t="e">
        <f t="shared" si="12"/>
        <v>#NUM!</v>
      </c>
      <c r="C207" s="9" t="e">
        <f t="shared" si="13"/>
        <v>#NUM!</v>
      </c>
      <c r="D207" s="10">
        <f t="shared" si="14"/>
        <v>17</v>
      </c>
      <c r="E207" s="3"/>
    </row>
    <row r="208" spans="1:5" ht="12" customHeight="1">
      <c r="A208" s="3">
        <v>204</v>
      </c>
      <c r="B208" s="9" t="e">
        <f t="shared" si="12"/>
        <v>#NUM!</v>
      </c>
      <c r="C208" s="9" t="e">
        <f t="shared" si="13"/>
        <v>#NUM!</v>
      </c>
      <c r="D208" s="10">
        <f t="shared" si="14"/>
        <v>17</v>
      </c>
      <c r="E208" s="3"/>
    </row>
    <row r="209" spans="1:5" ht="12" customHeight="1">
      <c r="A209" s="3">
        <v>205</v>
      </c>
      <c r="B209" s="9" t="e">
        <f t="shared" si="12"/>
        <v>#NUM!</v>
      </c>
      <c r="C209" s="9" t="e">
        <f t="shared" si="13"/>
        <v>#NUM!</v>
      </c>
      <c r="D209" s="10">
        <f t="shared" si="14"/>
        <v>18</v>
      </c>
      <c r="E209" s="3"/>
    </row>
    <row r="210" spans="1:5" ht="12" customHeight="1">
      <c r="A210" s="3">
        <v>206</v>
      </c>
      <c r="B210" s="9" t="e">
        <f t="shared" si="12"/>
        <v>#NUM!</v>
      </c>
      <c r="C210" s="9" t="e">
        <f t="shared" si="13"/>
        <v>#NUM!</v>
      </c>
      <c r="D210" s="10">
        <f t="shared" si="14"/>
        <v>18</v>
      </c>
      <c r="E210" s="3"/>
    </row>
    <row r="211" spans="1:5" ht="12" customHeight="1">
      <c r="A211" s="3">
        <v>207</v>
      </c>
      <c r="B211" s="9" t="e">
        <f t="shared" si="12"/>
        <v>#NUM!</v>
      </c>
      <c r="C211" s="9" t="e">
        <f t="shared" si="13"/>
        <v>#NUM!</v>
      </c>
      <c r="D211" s="10">
        <f t="shared" si="14"/>
        <v>18</v>
      </c>
      <c r="E211" s="3"/>
    </row>
    <row r="212" spans="1:5" ht="12" customHeight="1">
      <c r="A212" s="3">
        <v>208</v>
      </c>
      <c r="B212" s="9" t="e">
        <f t="shared" si="12"/>
        <v>#NUM!</v>
      </c>
      <c r="C212" s="9" t="e">
        <f t="shared" si="13"/>
        <v>#NUM!</v>
      </c>
      <c r="D212" s="10">
        <f t="shared" si="14"/>
        <v>18</v>
      </c>
      <c r="E212" s="3"/>
    </row>
    <row r="213" spans="1:5" ht="12" customHeight="1">
      <c r="A213" s="3">
        <v>209</v>
      </c>
      <c r="B213" s="9" t="e">
        <f t="shared" si="12"/>
        <v>#NUM!</v>
      </c>
      <c r="C213" s="9" t="e">
        <f t="shared" si="13"/>
        <v>#NUM!</v>
      </c>
      <c r="D213" s="10">
        <f t="shared" si="14"/>
        <v>18</v>
      </c>
      <c r="E213" s="3"/>
    </row>
    <row r="214" spans="1:5" ht="12" customHeight="1">
      <c r="A214" s="3">
        <v>210</v>
      </c>
      <c r="B214" s="9" t="e">
        <f t="shared" si="12"/>
        <v>#NUM!</v>
      </c>
      <c r="C214" s="9" t="e">
        <f t="shared" si="13"/>
        <v>#NUM!</v>
      </c>
      <c r="D214" s="10">
        <f t="shared" si="14"/>
        <v>18</v>
      </c>
      <c r="E214" s="3"/>
    </row>
    <row r="215" spans="1:5" ht="12" customHeight="1">
      <c r="A215" s="3">
        <v>211</v>
      </c>
      <c r="B215" s="9" t="e">
        <f t="shared" si="12"/>
        <v>#NUM!</v>
      </c>
      <c r="C215" s="9" t="e">
        <f t="shared" si="13"/>
        <v>#NUM!</v>
      </c>
      <c r="D215" s="10">
        <f t="shared" si="14"/>
        <v>18</v>
      </c>
      <c r="E215" s="3"/>
    </row>
    <row r="216" spans="1:5" ht="12" customHeight="1">
      <c r="A216" s="3">
        <v>212</v>
      </c>
      <c r="B216" s="9" t="e">
        <f t="shared" si="12"/>
        <v>#NUM!</v>
      </c>
      <c r="C216" s="9" t="e">
        <f t="shared" si="13"/>
        <v>#NUM!</v>
      </c>
      <c r="D216" s="10">
        <f t="shared" si="14"/>
        <v>18</v>
      </c>
      <c r="E216" s="3"/>
    </row>
    <row r="217" spans="1:5" ht="12" customHeight="1">
      <c r="A217" s="3">
        <v>213</v>
      </c>
      <c r="B217" s="9" t="e">
        <f t="shared" si="12"/>
        <v>#NUM!</v>
      </c>
      <c r="C217" s="9" t="e">
        <f t="shared" si="13"/>
        <v>#NUM!</v>
      </c>
      <c r="D217" s="10">
        <f t="shared" si="14"/>
        <v>18</v>
      </c>
      <c r="E217" s="3"/>
    </row>
    <row r="218" spans="1:5" ht="12" customHeight="1">
      <c r="A218" s="3">
        <v>214</v>
      </c>
      <c r="B218" s="9" t="e">
        <f t="shared" si="12"/>
        <v>#NUM!</v>
      </c>
      <c r="C218" s="9" t="e">
        <f t="shared" si="13"/>
        <v>#NUM!</v>
      </c>
      <c r="D218" s="10">
        <f t="shared" si="14"/>
        <v>18</v>
      </c>
      <c r="E218" s="3"/>
    </row>
    <row r="219" spans="1:5" ht="12" customHeight="1">
      <c r="A219" s="3">
        <v>215</v>
      </c>
      <c r="B219" s="9" t="e">
        <f t="shared" si="12"/>
        <v>#NUM!</v>
      </c>
      <c r="C219" s="9" t="e">
        <f t="shared" si="13"/>
        <v>#NUM!</v>
      </c>
      <c r="D219" s="10">
        <f t="shared" si="14"/>
        <v>18</v>
      </c>
      <c r="E219" s="3"/>
    </row>
    <row r="220" spans="1:5" ht="12" customHeight="1">
      <c r="A220" s="3">
        <v>216</v>
      </c>
      <c r="B220" s="9" t="e">
        <f t="shared" si="12"/>
        <v>#NUM!</v>
      </c>
      <c r="C220" s="9" t="e">
        <f t="shared" si="13"/>
        <v>#NUM!</v>
      </c>
      <c r="D220" s="10">
        <f t="shared" si="14"/>
        <v>18</v>
      </c>
      <c r="E220" s="3"/>
    </row>
    <row r="221" spans="1:5" ht="12" customHeight="1">
      <c r="A221" s="3">
        <v>217</v>
      </c>
      <c r="B221" s="9" t="e">
        <f t="shared" si="12"/>
        <v>#NUM!</v>
      </c>
      <c r="C221" s="9" t="e">
        <f t="shared" si="13"/>
        <v>#NUM!</v>
      </c>
      <c r="D221" s="10">
        <f t="shared" si="14"/>
        <v>19</v>
      </c>
      <c r="E221" s="3"/>
    </row>
    <row r="222" spans="1:5" ht="12" customHeight="1">
      <c r="A222" s="3">
        <v>218</v>
      </c>
      <c r="B222" s="9" t="e">
        <f aca="true" t="shared" si="15" ref="B222:B285">PPMT(B$2/12,A222,B$3,B$1*-1)</f>
        <v>#NUM!</v>
      </c>
      <c r="C222" s="9" t="e">
        <f t="shared" si="13"/>
        <v>#NUM!</v>
      </c>
      <c r="D222" s="10">
        <f t="shared" si="14"/>
        <v>19</v>
      </c>
      <c r="E222" s="3"/>
    </row>
    <row r="223" spans="1:5" ht="12" customHeight="1">
      <c r="A223" s="3">
        <v>219</v>
      </c>
      <c r="B223" s="9" t="e">
        <f t="shared" si="15"/>
        <v>#NUM!</v>
      </c>
      <c r="C223" s="9" t="e">
        <f t="shared" si="13"/>
        <v>#NUM!</v>
      </c>
      <c r="D223" s="10">
        <f t="shared" si="14"/>
        <v>19</v>
      </c>
      <c r="E223" s="3"/>
    </row>
    <row r="224" spans="1:5" ht="12" customHeight="1">
      <c r="A224" s="3">
        <v>220</v>
      </c>
      <c r="B224" s="9" t="e">
        <f t="shared" si="15"/>
        <v>#NUM!</v>
      </c>
      <c r="C224" s="9" t="e">
        <f t="shared" si="13"/>
        <v>#NUM!</v>
      </c>
      <c r="D224" s="10">
        <f t="shared" si="14"/>
        <v>19</v>
      </c>
      <c r="E224" s="3"/>
    </row>
    <row r="225" spans="1:5" ht="12" customHeight="1">
      <c r="A225" s="3">
        <v>221</v>
      </c>
      <c r="B225" s="9" t="e">
        <f t="shared" si="15"/>
        <v>#NUM!</v>
      </c>
      <c r="C225" s="9" t="e">
        <f t="shared" si="13"/>
        <v>#NUM!</v>
      </c>
      <c r="D225" s="10">
        <f t="shared" si="14"/>
        <v>19</v>
      </c>
      <c r="E225" s="3"/>
    </row>
    <row r="226" spans="1:5" ht="12" customHeight="1">
      <c r="A226" s="3">
        <v>222</v>
      </c>
      <c r="B226" s="9" t="e">
        <f t="shared" si="15"/>
        <v>#NUM!</v>
      </c>
      <c r="C226" s="9" t="e">
        <f t="shared" si="13"/>
        <v>#NUM!</v>
      </c>
      <c r="D226" s="10">
        <f t="shared" si="14"/>
        <v>19</v>
      </c>
      <c r="E226" s="3"/>
    </row>
    <row r="227" spans="1:5" ht="12" customHeight="1">
      <c r="A227" s="3">
        <v>223</v>
      </c>
      <c r="B227" s="9" t="e">
        <f t="shared" si="15"/>
        <v>#NUM!</v>
      </c>
      <c r="C227" s="9" t="e">
        <f t="shared" si="13"/>
        <v>#NUM!</v>
      </c>
      <c r="D227" s="10">
        <f t="shared" si="14"/>
        <v>19</v>
      </c>
      <c r="E227" s="3"/>
    </row>
    <row r="228" spans="1:5" ht="12" customHeight="1">
      <c r="A228" s="3">
        <v>224</v>
      </c>
      <c r="B228" s="9" t="e">
        <f t="shared" si="15"/>
        <v>#NUM!</v>
      </c>
      <c r="C228" s="9" t="e">
        <f t="shared" si="13"/>
        <v>#NUM!</v>
      </c>
      <c r="D228" s="10">
        <f t="shared" si="14"/>
        <v>19</v>
      </c>
      <c r="E228" s="3"/>
    </row>
    <row r="229" spans="1:5" ht="12" customHeight="1">
      <c r="A229" s="3">
        <v>225</v>
      </c>
      <c r="B229" s="9" t="e">
        <f t="shared" si="15"/>
        <v>#NUM!</v>
      </c>
      <c r="C229" s="9" t="e">
        <f t="shared" si="13"/>
        <v>#NUM!</v>
      </c>
      <c r="D229" s="10">
        <f t="shared" si="14"/>
        <v>19</v>
      </c>
      <c r="E229" s="3"/>
    </row>
    <row r="230" spans="1:5" ht="12" customHeight="1">
      <c r="A230" s="3">
        <v>226</v>
      </c>
      <c r="B230" s="9" t="e">
        <f t="shared" si="15"/>
        <v>#NUM!</v>
      </c>
      <c r="C230" s="9" t="e">
        <f t="shared" si="13"/>
        <v>#NUM!</v>
      </c>
      <c r="D230" s="10">
        <f t="shared" si="14"/>
        <v>19</v>
      </c>
      <c r="E230" s="3"/>
    </row>
    <row r="231" spans="1:5" ht="12" customHeight="1">
      <c r="A231" s="3">
        <v>227</v>
      </c>
      <c r="B231" s="9" t="e">
        <f t="shared" si="15"/>
        <v>#NUM!</v>
      </c>
      <c r="C231" s="9" t="e">
        <f t="shared" si="13"/>
        <v>#NUM!</v>
      </c>
      <c r="D231" s="10">
        <f t="shared" si="14"/>
        <v>19</v>
      </c>
      <c r="E231" s="3"/>
    </row>
    <row r="232" spans="1:5" ht="12" customHeight="1">
      <c r="A232" s="3">
        <v>228</v>
      </c>
      <c r="B232" s="9" t="e">
        <f t="shared" si="15"/>
        <v>#NUM!</v>
      </c>
      <c r="C232" s="9" t="e">
        <f t="shared" si="13"/>
        <v>#NUM!</v>
      </c>
      <c r="D232" s="10">
        <f t="shared" si="14"/>
        <v>19</v>
      </c>
      <c r="E232" s="3"/>
    </row>
    <row r="233" spans="1:5" ht="12" customHeight="1">
      <c r="A233" s="3">
        <v>229</v>
      </c>
      <c r="B233" s="9" t="e">
        <f t="shared" si="15"/>
        <v>#NUM!</v>
      </c>
      <c r="C233" s="9" t="e">
        <f t="shared" si="13"/>
        <v>#NUM!</v>
      </c>
      <c r="D233" s="10">
        <f t="shared" si="14"/>
        <v>20</v>
      </c>
      <c r="E233" s="3"/>
    </row>
    <row r="234" spans="1:5" ht="12" customHeight="1">
      <c r="A234" s="3">
        <v>230</v>
      </c>
      <c r="B234" s="9" t="e">
        <f t="shared" si="15"/>
        <v>#NUM!</v>
      </c>
      <c r="C234" s="9" t="e">
        <f aca="true" t="shared" si="16" ref="C234:C297">IPMT(B$2/12,A234,B$3,B$1*-1)</f>
        <v>#NUM!</v>
      </c>
      <c r="D234" s="10">
        <f t="shared" si="14"/>
        <v>20</v>
      </c>
      <c r="E234" s="3"/>
    </row>
    <row r="235" spans="1:5" ht="12" customHeight="1">
      <c r="A235" s="3">
        <v>231</v>
      </c>
      <c r="B235" s="9" t="e">
        <f t="shared" si="15"/>
        <v>#NUM!</v>
      </c>
      <c r="C235" s="9" t="e">
        <f t="shared" si="16"/>
        <v>#NUM!</v>
      </c>
      <c r="D235" s="10">
        <f t="shared" si="14"/>
        <v>20</v>
      </c>
      <c r="E235" s="3"/>
    </row>
    <row r="236" spans="1:5" ht="12" customHeight="1">
      <c r="A236" s="3">
        <v>232</v>
      </c>
      <c r="B236" s="9" t="e">
        <f t="shared" si="15"/>
        <v>#NUM!</v>
      </c>
      <c r="C236" s="9" t="e">
        <f t="shared" si="16"/>
        <v>#NUM!</v>
      </c>
      <c r="D236" s="10">
        <f t="shared" si="14"/>
        <v>20</v>
      </c>
      <c r="E236" s="3"/>
    </row>
    <row r="237" spans="1:5" ht="12" customHeight="1">
      <c r="A237" s="3">
        <v>233</v>
      </c>
      <c r="B237" s="9" t="e">
        <f t="shared" si="15"/>
        <v>#NUM!</v>
      </c>
      <c r="C237" s="9" t="e">
        <f t="shared" si="16"/>
        <v>#NUM!</v>
      </c>
      <c r="D237" s="10">
        <f t="shared" si="14"/>
        <v>20</v>
      </c>
      <c r="E237" s="3"/>
    </row>
    <row r="238" spans="1:5" ht="12" customHeight="1">
      <c r="A238" s="3">
        <v>234</v>
      </c>
      <c r="B238" s="9" t="e">
        <f t="shared" si="15"/>
        <v>#NUM!</v>
      </c>
      <c r="C238" s="9" t="e">
        <f t="shared" si="16"/>
        <v>#NUM!</v>
      </c>
      <c r="D238" s="10">
        <f t="shared" si="14"/>
        <v>20</v>
      </c>
      <c r="E238" s="3"/>
    </row>
    <row r="239" spans="1:5" ht="12" customHeight="1">
      <c r="A239" s="3">
        <v>235</v>
      </c>
      <c r="B239" s="9" t="e">
        <f t="shared" si="15"/>
        <v>#NUM!</v>
      </c>
      <c r="C239" s="9" t="e">
        <f t="shared" si="16"/>
        <v>#NUM!</v>
      </c>
      <c r="D239" s="10">
        <f t="shared" si="14"/>
        <v>20</v>
      </c>
      <c r="E239" s="3"/>
    </row>
    <row r="240" spans="1:5" ht="12" customHeight="1">
      <c r="A240" s="3">
        <v>236</v>
      </c>
      <c r="B240" s="9" t="e">
        <f t="shared" si="15"/>
        <v>#NUM!</v>
      </c>
      <c r="C240" s="9" t="e">
        <f t="shared" si="16"/>
        <v>#NUM!</v>
      </c>
      <c r="D240" s="10">
        <f t="shared" si="14"/>
        <v>20</v>
      </c>
      <c r="E240" s="3"/>
    </row>
    <row r="241" spans="1:5" ht="12" customHeight="1">
      <c r="A241" s="3">
        <v>237</v>
      </c>
      <c r="B241" s="9" t="e">
        <f t="shared" si="15"/>
        <v>#NUM!</v>
      </c>
      <c r="C241" s="9" t="e">
        <f t="shared" si="16"/>
        <v>#NUM!</v>
      </c>
      <c r="D241" s="10">
        <f t="shared" si="14"/>
        <v>20</v>
      </c>
      <c r="E241" s="3"/>
    </row>
    <row r="242" spans="1:5" ht="12" customHeight="1">
      <c r="A242" s="3">
        <v>238</v>
      </c>
      <c r="B242" s="9" t="e">
        <f t="shared" si="15"/>
        <v>#NUM!</v>
      </c>
      <c r="C242" s="9" t="e">
        <f t="shared" si="16"/>
        <v>#NUM!</v>
      </c>
      <c r="D242" s="10">
        <f t="shared" si="14"/>
        <v>20</v>
      </c>
      <c r="E242" s="3"/>
    </row>
    <row r="243" spans="1:5" ht="12" customHeight="1">
      <c r="A243" s="3">
        <v>239</v>
      </c>
      <c r="B243" s="9" t="e">
        <f t="shared" si="15"/>
        <v>#NUM!</v>
      </c>
      <c r="C243" s="9" t="e">
        <f t="shared" si="16"/>
        <v>#NUM!</v>
      </c>
      <c r="D243" s="10">
        <f t="shared" si="14"/>
        <v>20</v>
      </c>
      <c r="E243" s="3"/>
    </row>
    <row r="244" spans="1:5" ht="12" customHeight="1">
      <c r="A244" s="3">
        <v>240</v>
      </c>
      <c r="B244" s="9" t="e">
        <f t="shared" si="15"/>
        <v>#NUM!</v>
      </c>
      <c r="C244" s="9" t="e">
        <f t="shared" si="16"/>
        <v>#NUM!</v>
      </c>
      <c r="D244" s="10">
        <f t="shared" si="14"/>
        <v>20</v>
      </c>
      <c r="E244" s="3"/>
    </row>
    <row r="245" spans="1:5" ht="12" customHeight="1">
      <c r="A245" s="3">
        <v>241</v>
      </c>
      <c r="B245" s="9" t="e">
        <f t="shared" si="15"/>
        <v>#NUM!</v>
      </c>
      <c r="C245" s="9" t="e">
        <f t="shared" si="16"/>
        <v>#NUM!</v>
      </c>
      <c r="D245" s="10">
        <f t="shared" si="14"/>
        <v>21</v>
      </c>
      <c r="E245" s="3"/>
    </row>
    <row r="246" spans="1:5" ht="12" customHeight="1">
      <c r="A246" s="3">
        <v>242</v>
      </c>
      <c r="B246" s="9" t="e">
        <f t="shared" si="15"/>
        <v>#NUM!</v>
      </c>
      <c r="C246" s="9" t="e">
        <f t="shared" si="16"/>
        <v>#NUM!</v>
      </c>
      <c r="D246" s="10">
        <f t="shared" si="14"/>
        <v>21</v>
      </c>
      <c r="E246" s="3"/>
    </row>
    <row r="247" spans="1:5" ht="12" customHeight="1">
      <c r="A247" s="3">
        <v>243</v>
      </c>
      <c r="B247" s="9" t="e">
        <f t="shared" si="15"/>
        <v>#NUM!</v>
      </c>
      <c r="C247" s="9" t="e">
        <f t="shared" si="16"/>
        <v>#NUM!</v>
      </c>
      <c r="D247" s="10">
        <f t="shared" si="14"/>
        <v>21</v>
      </c>
      <c r="E247" s="3"/>
    </row>
    <row r="248" spans="1:5" ht="12" customHeight="1">
      <c r="A248" s="3">
        <v>244</v>
      </c>
      <c r="B248" s="9" t="e">
        <f t="shared" si="15"/>
        <v>#NUM!</v>
      </c>
      <c r="C248" s="9" t="e">
        <f t="shared" si="16"/>
        <v>#NUM!</v>
      </c>
      <c r="D248" s="10">
        <f t="shared" si="14"/>
        <v>21</v>
      </c>
      <c r="E248" s="3"/>
    </row>
    <row r="249" spans="1:5" ht="12" customHeight="1">
      <c r="A249" s="3">
        <v>245</v>
      </c>
      <c r="B249" s="9" t="e">
        <f t="shared" si="15"/>
        <v>#NUM!</v>
      </c>
      <c r="C249" s="9" t="e">
        <f t="shared" si="16"/>
        <v>#NUM!</v>
      </c>
      <c r="D249" s="10">
        <f t="shared" si="14"/>
        <v>21</v>
      </c>
      <c r="E249" s="3"/>
    </row>
    <row r="250" spans="1:5" ht="12" customHeight="1">
      <c r="A250" s="3">
        <v>246</v>
      </c>
      <c r="B250" s="9" t="e">
        <f t="shared" si="15"/>
        <v>#NUM!</v>
      </c>
      <c r="C250" s="9" t="e">
        <f t="shared" si="16"/>
        <v>#NUM!</v>
      </c>
      <c r="D250" s="10">
        <f t="shared" si="14"/>
        <v>21</v>
      </c>
      <c r="E250" s="3"/>
    </row>
    <row r="251" spans="1:5" ht="12" customHeight="1">
      <c r="A251" s="3">
        <v>247</v>
      </c>
      <c r="B251" s="9" t="e">
        <f t="shared" si="15"/>
        <v>#NUM!</v>
      </c>
      <c r="C251" s="9" t="e">
        <f t="shared" si="16"/>
        <v>#NUM!</v>
      </c>
      <c r="D251" s="10">
        <f t="shared" si="14"/>
        <v>21</v>
      </c>
      <c r="E251" s="3"/>
    </row>
    <row r="252" spans="1:5" ht="12" customHeight="1">
      <c r="A252" s="3">
        <v>248</v>
      </c>
      <c r="B252" s="9" t="e">
        <f t="shared" si="15"/>
        <v>#NUM!</v>
      </c>
      <c r="C252" s="9" t="e">
        <f t="shared" si="16"/>
        <v>#NUM!</v>
      </c>
      <c r="D252" s="10">
        <f t="shared" si="14"/>
        <v>21</v>
      </c>
      <c r="E252" s="3"/>
    </row>
    <row r="253" spans="1:5" ht="12" customHeight="1">
      <c r="A253" s="3">
        <v>249</v>
      </c>
      <c r="B253" s="9" t="e">
        <f t="shared" si="15"/>
        <v>#NUM!</v>
      </c>
      <c r="C253" s="9" t="e">
        <f t="shared" si="16"/>
        <v>#NUM!</v>
      </c>
      <c r="D253" s="10">
        <f t="shared" si="14"/>
        <v>21</v>
      </c>
      <c r="E253" s="3"/>
    </row>
    <row r="254" spans="1:5" ht="12" customHeight="1">
      <c r="A254" s="3">
        <v>250</v>
      </c>
      <c r="B254" s="9" t="e">
        <f t="shared" si="15"/>
        <v>#NUM!</v>
      </c>
      <c r="C254" s="9" t="e">
        <f t="shared" si="16"/>
        <v>#NUM!</v>
      </c>
      <c r="D254" s="10">
        <f t="shared" si="14"/>
        <v>21</v>
      </c>
      <c r="E254" s="3"/>
    </row>
    <row r="255" spans="1:5" ht="12" customHeight="1">
      <c r="A255" s="3">
        <v>251</v>
      </c>
      <c r="B255" s="9" t="e">
        <f t="shared" si="15"/>
        <v>#NUM!</v>
      </c>
      <c r="C255" s="9" t="e">
        <f t="shared" si="16"/>
        <v>#NUM!</v>
      </c>
      <c r="D255" s="10">
        <f t="shared" si="14"/>
        <v>21</v>
      </c>
      <c r="E255" s="3"/>
    </row>
    <row r="256" spans="1:5" ht="12" customHeight="1">
      <c r="A256" s="3">
        <v>252</v>
      </c>
      <c r="B256" s="9" t="e">
        <f t="shared" si="15"/>
        <v>#NUM!</v>
      </c>
      <c r="C256" s="9" t="e">
        <f t="shared" si="16"/>
        <v>#NUM!</v>
      </c>
      <c r="D256" s="10">
        <f t="shared" si="14"/>
        <v>21</v>
      </c>
      <c r="E256" s="3"/>
    </row>
    <row r="257" spans="1:5" ht="12" customHeight="1">
      <c r="A257" s="3">
        <v>253</v>
      </c>
      <c r="B257" s="9" t="e">
        <f t="shared" si="15"/>
        <v>#NUM!</v>
      </c>
      <c r="C257" s="9" t="e">
        <f t="shared" si="16"/>
        <v>#NUM!</v>
      </c>
      <c r="D257" s="10">
        <f t="shared" si="14"/>
        <v>22</v>
      </c>
      <c r="E257" s="3"/>
    </row>
    <row r="258" spans="1:5" ht="12" customHeight="1">
      <c r="A258" s="3">
        <v>254</v>
      </c>
      <c r="B258" s="9" t="e">
        <f t="shared" si="15"/>
        <v>#NUM!</v>
      </c>
      <c r="C258" s="9" t="e">
        <f t="shared" si="16"/>
        <v>#NUM!</v>
      </c>
      <c r="D258" s="10">
        <f t="shared" si="14"/>
        <v>22</v>
      </c>
      <c r="E258" s="3"/>
    </row>
    <row r="259" spans="1:5" ht="12" customHeight="1">
      <c r="A259" s="3">
        <v>255</v>
      </c>
      <c r="B259" s="9" t="e">
        <f t="shared" si="15"/>
        <v>#NUM!</v>
      </c>
      <c r="C259" s="9" t="e">
        <f t="shared" si="16"/>
        <v>#NUM!</v>
      </c>
      <c r="D259" s="10">
        <f t="shared" si="14"/>
        <v>22</v>
      </c>
      <c r="E259" s="3"/>
    </row>
    <row r="260" spans="1:5" ht="12" customHeight="1">
      <c r="A260" s="3">
        <v>256</v>
      </c>
      <c r="B260" s="9" t="e">
        <f t="shared" si="15"/>
        <v>#NUM!</v>
      </c>
      <c r="C260" s="9" t="e">
        <f t="shared" si="16"/>
        <v>#NUM!</v>
      </c>
      <c r="D260" s="10">
        <f t="shared" si="14"/>
        <v>22</v>
      </c>
      <c r="E260" s="3"/>
    </row>
    <row r="261" spans="1:5" ht="12" customHeight="1">
      <c r="A261" s="3">
        <v>257</v>
      </c>
      <c r="B261" s="9" t="e">
        <f t="shared" si="15"/>
        <v>#NUM!</v>
      </c>
      <c r="C261" s="9" t="e">
        <f t="shared" si="16"/>
        <v>#NUM!</v>
      </c>
      <c r="D261" s="10">
        <f t="shared" si="14"/>
        <v>22</v>
      </c>
      <c r="E261" s="3"/>
    </row>
    <row r="262" spans="1:5" ht="12" customHeight="1">
      <c r="A262" s="3">
        <v>258</v>
      </c>
      <c r="B262" s="9" t="e">
        <f t="shared" si="15"/>
        <v>#NUM!</v>
      </c>
      <c r="C262" s="9" t="e">
        <f t="shared" si="16"/>
        <v>#NUM!</v>
      </c>
      <c r="D262" s="10">
        <f t="shared" si="14"/>
        <v>22</v>
      </c>
      <c r="E262" s="3"/>
    </row>
    <row r="263" spans="1:5" ht="12" customHeight="1">
      <c r="A263" s="3">
        <v>259</v>
      </c>
      <c r="B263" s="9" t="e">
        <f t="shared" si="15"/>
        <v>#NUM!</v>
      </c>
      <c r="C263" s="9" t="e">
        <f t="shared" si="16"/>
        <v>#NUM!</v>
      </c>
      <c r="D263" s="10">
        <f aca="true" t="shared" si="17" ref="D263:D326">ROUNDUP(A263/12,0)</f>
        <v>22</v>
      </c>
      <c r="E263" s="3"/>
    </row>
    <row r="264" spans="1:5" ht="12" customHeight="1">
      <c r="A264" s="3">
        <v>260</v>
      </c>
      <c r="B264" s="9" t="e">
        <f t="shared" si="15"/>
        <v>#NUM!</v>
      </c>
      <c r="C264" s="9" t="e">
        <f t="shared" si="16"/>
        <v>#NUM!</v>
      </c>
      <c r="D264" s="10">
        <f t="shared" si="17"/>
        <v>22</v>
      </c>
      <c r="E264" s="3"/>
    </row>
    <row r="265" spans="1:5" ht="12" customHeight="1">
      <c r="A265" s="3">
        <v>261</v>
      </c>
      <c r="B265" s="9" t="e">
        <f t="shared" si="15"/>
        <v>#NUM!</v>
      </c>
      <c r="C265" s="9" t="e">
        <f t="shared" si="16"/>
        <v>#NUM!</v>
      </c>
      <c r="D265" s="10">
        <f t="shared" si="17"/>
        <v>22</v>
      </c>
      <c r="E265" s="3"/>
    </row>
    <row r="266" spans="1:5" ht="12" customHeight="1">
      <c r="A266" s="3">
        <v>262</v>
      </c>
      <c r="B266" s="9" t="e">
        <f t="shared" si="15"/>
        <v>#NUM!</v>
      </c>
      <c r="C266" s="9" t="e">
        <f t="shared" si="16"/>
        <v>#NUM!</v>
      </c>
      <c r="D266" s="10">
        <f t="shared" si="17"/>
        <v>22</v>
      </c>
      <c r="E266" s="3"/>
    </row>
    <row r="267" spans="1:5" ht="12" customHeight="1">
      <c r="A267" s="3">
        <v>263</v>
      </c>
      <c r="B267" s="9" t="e">
        <f t="shared" si="15"/>
        <v>#NUM!</v>
      </c>
      <c r="C267" s="9" t="e">
        <f t="shared" si="16"/>
        <v>#NUM!</v>
      </c>
      <c r="D267" s="10">
        <f t="shared" si="17"/>
        <v>22</v>
      </c>
      <c r="E267" s="3"/>
    </row>
    <row r="268" spans="1:5" ht="12" customHeight="1">
      <c r="A268" s="3">
        <v>264</v>
      </c>
      <c r="B268" s="9" t="e">
        <f t="shared" si="15"/>
        <v>#NUM!</v>
      </c>
      <c r="C268" s="9" t="e">
        <f t="shared" si="16"/>
        <v>#NUM!</v>
      </c>
      <c r="D268" s="10">
        <f t="shared" si="17"/>
        <v>22</v>
      </c>
      <c r="E268" s="3"/>
    </row>
    <row r="269" spans="1:5" ht="12" customHeight="1">
      <c r="A269" s="3">
        <v>265</v>
      </c>
      <c r="B269" s="9" t="e">
        <f t="shared" si="15"/>
        <v>#NUM!</v>
      </c>
      <c r="C269" s="9" t="e">
        <f t="shared" si="16"/>
        <v>#NUM!</v>
      </c>
      <c r="D269" s="10">
        <f t="shared" si="17"/>
        <v>23</v>
      </c>
      <c r="E269" s="3"/>
    </row>
    <row r="270" spans="1:5" ht="12" customHeight="1">
      <c r="A270" s="3">
        <v>266</v>
      </c>
      <c r="B270" s="9" t="e">
        <f t="shared" si="15"/>
        <v>#NUM!</v>
      </c>
      <c r="C270" s="9" t="e">
        <f t="shared" si="16"/>
        <v>#NUM!</v>
      </c>
      <c r="D270" s="10">
        <f t="shared" si="17"/>
        <v>23</v>
      </c>
      <c r="E270" s="3"/>
    </row>
    <row r="271" spans="1:5" ht="12" customHeight="1">
      <c r="A271" s="3">
        <v>267</v>
      </c>
      <c r="B271" s="9" t="e">
        <f t="shared" si="15"/>
        <v>#NUM!</v>
      </c>
      <c r="C271" s="9" t="e">
        <f t="shared" si="16"/>
        <v>#NUM!</v>
      </c>
      <c r="D271" s="10">
        <f t="shared" si="17"/>
        <v>23</v>
      </c>
      <c r="E271" s="3"/>
    </row>
    <row r="272" spans="1:5" ht="12" customHeight="1">
      <c r="A272" s="3">
        <v>268</v>
      </c>
      <c r="B272" s="9" t="e">
        <f t="shared" si="15"/>
        <v>#NUM!</v>
      </c>
      <c r="C272" s="9" t="e">
        <f t="shared" si="16"/>
        <v>#NUM!</v>
      </c>
      <c r="D272" s="10">
        <f t="shared" si="17"/>
        <v>23</v>
      </c>
      <c r="E272" s="3"/>
    </row>
    <row r="273" spans="1:5" ht="12" customHeight="1">
      <c r="A273" s="3">
        <v>269</v>
      </c>
      <c r="B273" s="9" t="e">
        <f t="shared" si="15"/>
        <v>#NUM!</v>
      </c>
      <c r="C273" s="9" t="e">
        <f t="shared" si="16"/>
        <v>#NUM!</v>
      </c>
      <c r="D273" s="10">
        <f t="shared" si="17"/>
        <v>23</v>
      </c>
      <c r="E273" s="3"/>
    </row>
    <row r="274" spans="1:5" ht="12" customHeight="1">
      <c r="A274" s="3">
        <v>270</v>
      </c>
      <c r="B274" s="9" t="e">
        <f t="shared" si="15"/>
        <v>#NUM!</v>
      </c>
      <c r="C274" s="9" t="e">
        <f t="shared" si="16"/>
        <v>#NUM!</v>
      </c>
      <c r="D274" s="10">
        <f t="shared" si="17"/>
        <v>23</v>
      </c>
      <c r="E274" s="3"/>
    </row>
    <row r="275" spans="1:5" ht="12" customHeight="1">
      <c r="A275" s="3">
        <v>271</v>
      </c>
      <c r="B275" s="9" t="e">
        <f t="shared" si="15"/>
        <v>#NUM!</v>
      </c>
      <c r="C275" s="9" t="e">
        <f t="shared" si="16"/>
        <v>#NUM!</v>
      </c>
      <c r="D275" s="10">
        <f t="shared" si="17"/>
        <v>23</v>
      </c>
      <c r="E275" s="3"/>
    </row>
    <row r="276" spans="1:5" ht="12" customHeight="1">
      <c r="A276" s="3">
        <v>272</v>
      </c>
      <c r="B276" s="9" t="e">
        <f t="shared" si="15"/>
        <v>#NUM!</v>
      </c>
      <c r="C276" s="9" t="e">
        <f t="shared" si="16"/>
        <v>#NUM!</v>
      </c>
      <c r="D276" s="10">
        <f t="shared" si="17"/>
        <v>23</v>
      </c>
      <c r="E276" s="3"/>
    </row>
    <row r="277" spans="1:5" ht="12" customHeight="1">
      <c r="A277" s="3">
        <v>273</v>
      </c>
      <c r="B277" s="9" t="e">
        <f t="shared" si="15"/>
        <v>#NUM!</v>
      </c>
      <c r="C277" s="9" t="e">
        <f t="shared" si="16"/>
        <v>#NUM!</v>
      </c>
      <c r="D277" s="10">
        <f t="shared" si="17"/>
        <v>23</v>
      </c>
      <c r="E277" s="3"/>
    </row>
    <row r="278" spans="1:5" ht="12" customHeight="1">
      <c r="A278" s="3">
        <v>274</v>
      </c>
      <c r="B278" s="9" t="e">
        <f t="shared" si="15"/>
        <v>#NUM!</v>
      </c>
      <c r="C278" s="9" t="e">
        <f t="shared" si="16"/>
        <v>#NUM!</v>
      </c>
      <c r="D278" s="10">
        <f t="shared" si="17"/>
        <v>23</v>
      </c>
      <c r="E278" s="3"/>
    </row>
    <row r="279" spans="1:5" ht="12" customHeight="1">
      <c r="A279" s="3">
        <v>275</v>
      </c>
      <c r="B279" s="9" t="e">
        <f t="shared" si="15"/>
        <v>#NUM!</v>
      </c>
      <c r="C279" s="9" t="e">
        <f t="shared" si="16"/>
        <v>#NUM!</v>
      </c>
      <c r="D279" s="10">
        <f t="shared" si="17"/>
        <v>23</v>
      </c>
      <c r="E279" s="3"/>
    </row>
    <row r="280" spans="1:5" ht="12" customHeight="1">
      <c r="A280" s="3">
        <v>276</v>
      </c>
      <c r="B280" s="9" t="e">
        <f t="shared" si="15"/>
        <v>#NUM!</v>
      </c>
      <c r="C280" s="9" t="e">
        <f t="shared" si="16"/>
        <v>#NUM!</v>
      </c>
      <c r="D280" s="10">
        <f t="shared" si="17"/>
        <v>23</v>
      </c>
      <c r="E280" s="3"/>
    </row>
    <row r="281" spans="1:5" ht="12" customHeight="1">
      <c r="A281" s="3">
        <v>277</v>
      </c>
      <c r="B281" s="9" t="e">
        <f t="shared" si="15"/>
        <v>#NUM!</v>
      </c>
      <c r="C281" s="9" t="e">
        <f t="shared" si="16"/>
        <v>#NUM!</v>
      </c>
      <c r="D281" s="10">
        <f t="shared" si="17"/>
        <v>24</v>
      </c>
      <c r="E281" s="3"/>
    </row>
    <row r="282" spans="1:5" ht="12" customHeight="1">
      <c r="A282" s="3">
        <v>278</v>
      </c>
      <c r="B282" s="9" t="e">
        <f t="shared" si="15"/>
        <v>#NUM!</v>
      </c>
      <c r="C282" s="9" t="e">
        <f t="shared" si="16"/>
        <v>#NUM!</v>
      </c>
      <c r="D282" s="10">
        <f t="shared" si="17"/>
        <v>24</v>
      </c>
      <c r="E282" s="3"/>
    </row>
    <row r="283" spans="1:5" ht="12" customHeight="1">
      <c r="A283" s="3">
        <v>279</v>
      </c>
      <c r="B283" s="9" t="e">
        <f t="shared" si="15"/>
        <v>#NUM!</v>
      </c>
      <c r="C283" s="9" t="e">
        <f t="shared" si="16"/>
        <v>#NUM!</v>
      </c>
      <c r="D283" s="10">
        <f t="shared" si="17"/>
        <v>24</v>
      </c>
      <c r="E283" s="3"/>
    </row>
    <row r="284" spans="1:5" ht="12" customHeight="1">
      <c r="A284" s="3">
        <v>280</v>
      </c>
      <c r="B284" s="9" t="e">
        <f t="shared" si="15"/>
        <v>#NUM!</v>
      </c>
      <c r="C284" s="9" t="e">
        <f t="shared" si="16"/>
        <v>#NUM!</v>
      </c>
      <c r="D284" s="10">
        <f t="shared" si="17"/>
        <v>24</v>
      </c>
      <c r="E284" s="3"/>
    </row>
    <row r="285" spans="1:5" ht="12" customHeight="1">
      <c r="A285" s="3">
        <v>281</v>
      </c>
      <c r="B285" s="9" t="e">
        <f t="shared" si="15"/>
        <v>#NUM!</v>
      </c>
      <c r="C285" s="9" t="e">
        <f t="shared" si="16"/>
        <v>#NUM!</v>
      </c>
      <c r="D285" s="10">
        <f t="shared" si="17"/>
        <v>24</v>
      </c>
      <c r="E285" s="3"/>
    </row>
    <row r="286" spans="1:5" ht="12" customHeight="1">
      <c r="A286" s="3">
        <v>282</v>
      </c>
      <c r="B286" s="9" t="e">
        <f aca="true" t="shared" si="18" ref="B286:B349">PPMT(B$2/12,A286,B$3,B$1*-1)</f>
        <v>#NUM!</v>
      </c>
      <c r="C286" s="9" t="e">
        <f t="shared" si="16"/>
        <v>#NUM!</v>
      </c>
      <c r="D286" s="10">
        <f t="shared" si="17"/>
        <v>24</v>
      </c>
      <c r="E286" s="3"/>
    </row>
    <row r="287" spans="1:5" ht="12" customHeight="1">
      <c r="A287" s="3">
        <v>283</v>
      </c>
      <c r="B287" s="9" t="e">
        <f t="shared" si="18"/>
        <v>#NUM!</v>
      </c>
      <c r="C287" s="9" t="e">
        <f t="shared" si="16"/>
        <v>#NUM!</v>
      </c>
      <c r="D287" s="10">
        <f t="shared" si="17"/>
        <v>24</v>
      </c>
      <c r="E287" s="3"/>
    </row>
    <row r="288" spans="1:5" ht="12" customHeight="1">
      <c r="A288" s="3">
        <v>284</v>
      </c>
      <c r="B288" s="9" t="e">
        <f t="shared" si="18"/>
        <v>#NUM!</v>
      </c>
      <c r="C288" s="9" t="e">
        <f t="shared" si="16"/>
        <v>#NUM!</v>
      </c>
      <c r="D288" s="10">
        <f t="shared" si="17"/>
        <v>24</v>
      </c>
      <c r="E288" s="3"/>
    </row>
    <row r="289" spans="1:5" ht="12" customHeight="1">
      <c r="A289" s="3">
        <v>285</v>
      </c>
      <c r="B289" s="9" t="e">
        <f t="shared" si="18"/>
        <v>#NUM!</v>
      </c>
      <c r="C289" s="9" t="e">
        <f t="shared" si="16"/>
        <v>#NUM!</v>
      </c>
      <c r="D289" s="10">
        <f t="shared" si="17"/>
        <v>24</v>
      </c>
      <c r="E289" s="3"/>
    </row>
    <row r="290" spans="1:5" ht="12" customHeight="1">
      <c r="A290" s="3">
        <v>286</v>
      </c>
      <c r="B290" s="9" t="e">
        <f t="shared" si="18"/>
        <v>#NUM!</v>
      </c>
      <c r="C290" s="9" t="e">
        <f t="shared" si="16"/>
        <v>#NUM!</v>
      </c>
      <c r="D290" s="10">
        <f t="shared" si="17"/>
        <v>24</v>
      </c>
      <c r="E290" s="3"/>
    </row>
    <row r="291" spans="1:5" ht="12" customHeight="1">
      <c r="A291" s="3">
        <v>287</v>
      </c>
      <c r="B291" s="9" t="e">
        <f t="shared" si="18"/>
        <v>#NUM!</v>
      </c>
      <c r="C291" s="9" t="e">
        <f t="shared" si="16"/>
        <v>#NUM!</v>
      </c>
      <c r="D291" s="10">
        <f t="shared" si="17"/>
        <v>24</v>
      </c>
      <c r="E291" s="3"/>
    </row>
    <row r="292" spans="1:5" ht="12" customHeight="1">
      <c r="A292" s="3">
        <v>288</v>
      </c>
      <c r="B292" s="9" t="e">
        <f t="shared" si="18"/>
        <v>#NUM!</v>
      </c>
      <c r="C292" s="9" t="e">
        <f t="shared" si="16"/>
        <v>#NUM!</v>
      </c>
      <c r="D292" s="10">
        <f t="shared" si="17"/>
        <v>24</v>
      </c>
      <c r="E292" s="3"/>
    </row>
    <row r="293" spans="1:5" ht="12" customHeight="1">
      <c r="A293" s="3">
        <v>289</v>
      </c>
      <c r="B293" s="9" t="e">
        <f t="shared" si="18"/>
        <v>#NUM!</v>
      </c>
      <c r="C293" s="9" t="e">
        <f t="shared" si="16"/>
        <v>#NUM!</v>
      </c>
      <c r="D293" s="10">
        <f t="shared" si="17"/>
        <v>25</v>
      </c>
      <c r="E293" s="3"/>
    </row>
    <row r="294" spans="1:5" ht="12" customHeight="1">
      <c r="A294" s="3">
        <v>290</v>
      </c>
      <c r="B294" s="9" t="e">
        <f t="shared" si="18"/>
        <v>#NUM!</v>
      </c>
      <c r="C294" s="9" t="e">
        <f t="shared" si="16"/>
        <v>#NUM!</v>
      </c>
      <c r="D294" s="10">
        <f t="shared" si="17"/>
        <v>25</v>
      </c>
      <c r="E294" s="3"/>
    </row>
    <row r="295" spans="1:5" ht="12" customHeight="1">
      <c r="A295" s="3">
        <v>291</v>
      </c>
      <c r="B295" s="9" t="e">
        <f t="shared" si="18"/>
        <v>#NUM!</v>
      </c>
      <c r="C295" s="9" t="e">
        <f t="shared" si="16"/>
        <v>#NUM!</v>
      </c>
      <c r="D295" s="10">
        <f t="shared" si="17"/>
        <v>25</v>
      </c>
      <c r="E295" s="3"/>
    </row>
    <row r="296" spans="1:5" ht="12" customHeight="1">
      <c r="A296" s="3">
        <v>292</v>
      </c>
      <c r="B296" s="9" t="e">
        <f t="shared" si="18"/>
        <v>#NUM!</v>
      </c>
      <c r="C296" s="9" t="e">
        <f t="shared" si="16"/>
        <v>#NUM!</v>
      </c>
      <c r="D296" s="10">
        <f t="shared" si="17"/>
        <v>25</v>
      </c>
      <c r="E296" s="3"/>
    </row>
    <row r="297" spans="1:5" ht="12" customHeight="1">
      <c r="A297" s="3">
        <v>293</v>
      </c>
      <c r="B297" s="9" t="e">
        <f t="shared" si="18"/>
        <v>#NUM!</v>
      </c>
      <c r="C297" s="9" t="e">
        <f t="shared" si="16"/>
        <v>#NUM!</v>
      </c>
      <c r="D297" s="10">
        <f t="shared" si="17"/>
        <v>25</v>
      </c>
      <c r="E297" s="3"/>
    </row>
    <row r="298" spans="1:5" ht="12" customHeight="1">
      <c r="A298" s="3">
        <v>294</v>
      </c>
      <c r="B298" s="9" t="e">
        <f t="shared" si="18"/>
        <v>#NUM!</v>
      </c>
      <c r="C298" s="9" t="e">
        <f aca="true" t="shared" si="19" ref="C298:C361">IPMT(B$2/12,A298,B$3,B$1*-1)</f>
        <v>#NUM!</v>
      </c>
      <c r="D298" s="10">
        <f t="shared" si="17"/>
        <v>25</v>
      </c>
      <c r="E298" s="3"/>
    </row>
    <row r="299" spans="1:5" ht="12" customHeight="1">
      <c r="A299" s="3">
        <v>295</v>
      </c>
      <c r="B299" s="9" t="e">
        <f t="shared" si="18"/>
        <v>#NUM!</v>
      </c>
      <c r="C299" s="9" t="e">
        <f t="shared" si="19"/>
        <v>#NUM!</v>
      </c>
      <c r="D299" s="10">
        <f t="shared" si="17"/>
        <v>25</v>
      </c>
      <c r="E299" s="3"/>
    </row>
    <row r="300" spans="1:5" ht="12" customHeight="1">
      <c r="A300" s="3">
        <v>296</v>
      </c>
      <c r="B300" s="9" t="e">
        <f t="shared" si="18"/>
        <v>#NUM!</v>
      </c>
      <c r="C300" s="9" t="e">
        <f t="shared" si="19"/>
        <v>#NUM!</v>
      </c>
      <c r="D300" s="10">
        <f t="shared" si="17"/>
        <v>25</v>
      </c>
      <c r="E300" s="3"/>
    </row>
    <row r="301" spans="1:5" ht="12" customHeight="1">
      <c r="A301" s="3">
        <v>297</v>
      </c>
      <c r="B301" s="9" t="e">
        <f t="shared" si="18"/>
        <v>#NUM!</v>
      </c>
      <c r="C301" s="9" t="e">
        <f t="shared" si="19"/>
        <v>#NUM!</v>
      </c>
      <c r="D301" s="10">
        <f t="shared" si="17"/>
        <v>25</v>
      </c>
      <c r="E301" s="3"/>
    </row>
    <row r="302" spans="1:5" ht="12" customHeight="1">
      <c r="A302" s="3">
        <v>298</v>
      </c>
      <c r="B302" s="9" t="e">
        <f t="shared" si="18"/>
        <v>#NUM!</v>
      </c>
      <c r="C302" s="9" t="e">
        <f t="shared" si="19"/>
        <v>#NUM!</v>
      </c>
      <c r="D302" s="10">
        <f t="shared" si="17"/>
        <v>25</v>
      </c>
      <c r="E302" s="3"/>
    </row>
    <row r="303" spans="1:5" ht="12" customHeight="1">
      <c r="A303" s="3">
        <v>299</v>
      </c>
      <c r="B303" s="9" t="e">
        <f t="shared" si="18"/>
        <v>#NUM!</v>
      </c>
      <c r="C303" s="9" t="e">
        <f t="shared" si="19"/>
        <v>#NUM!</v>
      </c>
      <c r="D303" s="10">
        <f t="shared" si="17"/>
        <v>25</v>
      </c>
      <c r="E303" s="3"/>
    </row>
    <row r="304" spans="1:5" ht="12" customHeight="1">
      <c r="A304" s="3">
        <v>300</v>
      </c>
      <c r="B304" s="9" t="e">
        <f t="shared" si="18"/>
        <v>#NUM!</v>
      </c>
      <c r="C304" s="9" t="e">
        <f t="shared" si="19"/>
        <v>#NUM!</v>
      </c>
      <c r="D304" s="10">
        <f t="shared" si="17"/>
        <v>25</v>
      </c>
      <c r="E304" s="3"/>
    </row>
    <row r="305" spans="1:5" ht="12" customHeight="1">
      <c r="A305" s="3">
        <v>301</v>
      </c>
      <c r="B305" s="9" t="e">
        <f t="shared" si="18"/>
        <v>#NUM!</v>
      </c>
      <c r="C305" s="9" t="e">
        <f t="shared" si="19"/>
        <v>#NUM!</v>
      </c>
      <c r="D305" s="10">
        <f t="shared" si="17"/>
        <v>26</v>
      </c>
      <c r="E305" s="3"/>
    </row>
    <row r="306" spans="1:5" ht="12" customHeight="1">
      <c r="A306" s="3">
        <v>302</v>
      </c>
      <c r="B306" s="9" t="e">
        <f t="shared" si="18"/>
        <v>#NUM!</v>
      </c>
      <c r="C306" s="9" t="e">
        <f t="shared" si="19"/>
        <v>#NUM!</v>
      </c>
      <c r="D306" s="10">
        <f t="shared" si="17"/>
        <v>26</v>
      </c>
      <c r="E306" s="3"/>
    </row>
    <row r="307" spans="1:5" ht="12" customHeight="1">
      <c r="A307" s="3">
        <v>303</v>
      </c>
      <c r="B307" s="9" t="e">
        <f t="shared" si="18"/>
        <v>#NUM!</v>
      </c>
      <c r="C307" s="9" t="e">
        <f t="shared" si="19"/>
        <v>#NUM!</v>
      </c>
      <c r="D307" s="10">
        <f t="shared" si="17"/>
        <v>26</v>
      </c>
      <c r="E307" s="3"/>
    </row>
    <row r="308" spans="1:5" ht="12" customHeight="1">
      <c r="A308" s="3">
        <v>304</v>
      </c>
      <c r="B308" s="9" t="e">
        <f t="shared" si="18"/>
        <v>#NUM!</v>
      </c>
      <c r="C308" s="9" t="e">
        <f t="shared" si="19"/>
        <v>#NUM!</v>
      </c>
      <c r="D308" s="10">
        <f t="shared" si="17"/>
        <v>26</v>
      </c>
      <c r="E308" s="3"/>
    </row>
    <row r="309" spans="1:5" ht="12" customHeight="1">
      <c r="A309" s="3">
        <v>305</v>
      </c>
      <c r="B309" s="9" t="e">
        <f t="shared" si="18"/>
        <v>#NUM!</v>
      </c>
      <c r="C309" s="9" t="e">
        <f t="shared" si="19"/>
        <v>#NUM!</v>
      </c>
      <c r="D309" s="10">
        <f t="shared" si="17"/>
        <v>26</v>
      </c>
      <c r="E309" s="3"/>
    </row>
    <row r="310" spans="1:5" ht="12" customHeight="1">
      <c r="A310" s="3">
        <v>306</v>
      </c>
      <c r="B310" s="9" t="e">
        <f t="shared" si="18"/>
        <v>#NUM!</v>
      </c>
      <c r="C310" s="9" t="e">
        <f t="shared" si="19"/>
        <v>#NUM!</v>
      </c>
      <c r="D310" s="10">
        <f t="shared" si="17"/>
        <v>26</v>
      </c>
      <c r="E310" s="3"/>
    </row>
    <row r="311" spans="1:5" ht="12" customHeight="1">
      <c r="A311" s="3">
        <v>307</v>
      </c>
      <c r="B311" s="9" t="e">
        <f t="shared" si="18"/>
        <v>#NUM!</v>
      </c>
      <c r="C311" s="9" t="e">
        <f t="shared" si="19"/>
        <v>#NUM!</v>
      </c>
      <c r="D311" s="10">
        <f t="shared" si="17"/>
        <v>26</v>
      </c>
      <c r="E311" s="3"/>
    </row>
    <row r="312" spans="1:5" ht="12" customHeight="1">
      <c r="A312" s="3">
        <v>308</v>
      </c>
      <c r="B312" s="9" t="e">
        <f t="shared" si="18"/>
        <v>#NUM!</v>
      </c>
      <c r="C312" s="9" t="e">
        <f t="shared" si="19"/>
        <v>#NUM!</v>
      </c>
      <c r="D312" s="10">
        <f t="shared" si="17"/>
        <v>26</v>
      </c>
      <c r="E312" s="3"/>
    </row>
    <row r="313" spans="1:5" ht="12" customHeight="1">
      <c r="A313" s="3">
        <v>309</v>
      </c>
      <c r="B313" s="9" t="e">
        <f t="shared" si="18"/>
        <v>#NUM!</v>
      </c>
      <c r="C313" s="9" t="e">
        <f t="shared" si="19"/>
        <v>#NUM!</v>
      </c>
      <c r="D313" s="10">
        <f t="shared" si="17"/>
        <v>26</v>
      </c>
      <c r="E313" s="3"/>
    </row>
    <row r="314" spans="1:5" ht="12" customHeight="1">
      <c r="A314" s="3">
        <v>310</v>
      </c>
      <c r="B314" s="9" t="e">
        <f t="shared" si="18"/>
        <v>#NUM!</v>
      </c>
      <c r="C314" s="9" t="e">
        <f t="shared" si="19"/>
        <v>#NUM!</v>
      </c>
      <c r="D314" s="10">
        <f t="shared" si="17"/>
        <v>26</v>
      </c>
      <c r="E314" s="3"/>
    </row>
    <row r="315" spans="1:5" ht="12" customHeight="1">
      <c r="A315" s="3">
        <v>311</v>
      </c>
      <c r="B315" s="9" t="e">
        <f t="shared" si="18"/>
        <v>#NUM!</v>
      </c>
      <c r="C315" s="9" t="e">
        <f t="shared" si="19"/>
        <v>#NUM!</v>
      </c>
      <c r="D315" s="10">
        <f t="shared" si="17"/>
        <v>26</v>
      </c>
      <c r="E315" s="3"/>
    </row>
    <row r="316" spans="1:5" ht="12" customHeight="1">
      <c r="A316" s="3">
        <v>312</v>
      </c>
      <c r="B316" s="9" t="e">
        <f t="shared" si="18"/>
        <v>#NUM!</v>
      </c>
      <c r="C316" s="9" t="e">
        <f t="shared" si="19"/>
        <v>#NUM!</v>
      </c>
      <c r="D316" s="10">
        <f t="shared" si="17"/>
        <v>26</v>
      </c>
      <c r="E316" s="3"/>
    </row>
    <row r="317" spans="1:5" ht="12" customHeight="1">
      <c r="A317" s="3">
        <v>313</v>
      </c>
      <c r="B317" s="9" t="e">
        <f t="shared" si="18"/>
        <v>#NUM!</v>
      </c>
      <c r="C317" s="9" t="e">
        <f t="shared" si="19"/>
        <v>#NUM!</v>
      </c>
      <c r="D317" s="10">
        <f t="shared" si="17"/>
        <v>27</v>
      </c>
      <c r="E317" s="3"/>
    </row>
    <row r="318" spans="1:5" ht="12" customHeight="1">
      <c r="A318" s="3">
        <v>314</v>
      </c>
      <c r="B318" s="9" t="e">
        <f t="shared" si="18"/>
        <v>#NUM!</v>
      </c>
      <c r="C318" s="9" t="e">
        <f t="shared" si="19"/>
        <v>#NUM!</v>
      </c>
      <c r="D318" s="10">
        <f t="shared" si="17"/>
        <v>27</v>
      </c>
      <c r="E318" s="3"/>
    </row>
    <row r="319" spans="1:5" ht="12" customHeight="1">
      <c r="A319" s="3">
        <v>315</v>
      </c>
      <c r="B319" s="9" t="e">
        <f t="shared" si="18"/>
        <v>#NUM!</v>
      </c>
      <c r="C319" s="9" t="e">
        <f t="shared" si="19"/>
        <v>#NUM!</v>
      </c>
      <c r="D319" s="10">
        <f t="shared" si="17"/>
        <v>27</v>
      </c>
      <c r="E319" s="3"/>
    </row>
    <row r="320" spans="1:5" ht="12" customHeight="1">
      <c r="A320" s="3">
        <v>316</v>
      </c>
      <c r="B320" s="9" t="e">
        <f t="shared" si="18"/>
        <v>#NUM!</v>
      </c>
      <c r="C320" s="9" t="e">
        <f t="shared" si="19"/>
        <v>#NUM!</v>
      </c>
      <c r="D320" s="10">
        <f t="shared" si="17"/>
        <v>27</v>
      </c>
      <c r="E320" s="3"/>
    </row>
    <row r="321" spans="1:5" ht="12" customHeight="1">
      <c r="A321" s="3">
        <v>317</v>
      </c>
      <c r="B321" s="9" t="e">
        <f t="shared" si="18"/>
        <v>#NUM!</v>
      </c>
      <c r="C321" s="9" t="e">
        <f t="shared" si="19"/>
        <v>#NUM!</v>
      </c>
      <c r="D321" s="10">
        <f t="shared" si="17"/>
        <v>27</v>
      </c>
      <c r="E321" s="3"/>
    </row>
    <row r="322" spans="1:5" ht="12" customHeight="1">
      <c r="A322" s="3">
        <v>318</v>
      </c>
      <c r="B322" s="9" t="e">
        <f t="shared" si="18"/>
        <v>#NUM!</v>
      </c>
      <c r="C322" s="9" t="e">
        <f t="shared" si="19"/>
        <v>#NUM!</v>
      </c>
      <c r="D322" s="10">
        <f t="shared" si="17"/>
        <v>27</v>
      </c>
      <c r="E322" s="3"/>
    </row>
    <row r="323" spans="1:5" ht="12" customHeight="1">
      <c r="A323" s="3">
        <v>319</v>
      </c>
      <c r="B323" s="9" t="e">
        <f t="shared" si="18"/>
        <v>#NUM!</v>
      </c>
      <c r="C323" s="9" t="e">
        <f t="shared" si="19"/>
        <v>#NUM!</v>
      </c>
      <c r="D323" s="10">
        <f t="shared" si="17"/>
        <v>27</v>
      </c>
      <c r="E323" s="3"/>
    </row>
    <row r="324" spans="1:5" ht="12" customHeight="1">
      <c r="A324" s="3">
        <v>320</v>
      </c>
      <c r="B324" s="9" t="e">
        <f t="shared" si="18"/>
        <v>#NUM!</v>
      </c>
      <c r="C324" s="9" t="e">
        <f t="shared" si="19"/>
        <v>#NUM!</v>
      </c>
      <c r="D324" s="10">
        <f t="shared" si="17"/>
        <v>27</v>
      </c>
      <c r="E324" s="3"/>
    </row>
    <row r="325" spans="1:5" ht="12" customHeight="1">
      <c r="A325" s="3">
        <v>321</v>
      </c>
      <c r="B325" s="9" t="e">
        <f t="shared" si="18"/>
        <v>#NUM!</v>
      </c>
      <c r="C325" s="9" t="e">
        <f t="shared" si="19"/>
        <v>#NUM!</v>
      </c>
      <c r="D325" s="10">
        <f t="shared" si="17"/>
        <v>27</v>
      </c>
      <c r="E325" s="3"/>
    </row>
    <row r="326" spans="1:5" ht="12" customHeight="1">
      <c r="A326" s="3">
        <v>322</v>
      </c>
      <c r="B326" s="9" t="e">
        <f t="shared" si="18"/>
        <v>#NUM!</v>
      </c>
      <c r="C326" s="9" t="e">
        <f t="shared" si="19"/>
        <v>#NUM!</v>
      </c>
      <c r="D326" s="10">
        <f t="shared" si="17"/>
        <v>27</v>
      </c>
      <c r="E326" s="3"/>
    </row>
    <row r="327" spans="1:5" ht="12" customHeight="1">
      <c r="A327" s="3">
        <v>323</v>
      </c>
      <c r="B327" s="9" t="e">
        <f t="shared" si="18"/>
        <v>#NUM!</v>
      </c>
      <c r="C327" s="9" t="e">
        <f t="shared" si="19"/>
        <v>#NUM!</v>
      </c>
      <c r="D327" s="10">
        <f aca="true" t="shared" si="20" ref="D327:D364">ROUNDUP(A327/12,0)</f>
        <v>27</v>
      </c>
      <c r="E327" s="3"/>
    </row>
    <row r="328" spans="1:5" ht="12" customHeight="1">
      <c r="A328" s="3">
        <v>324</v>
      </c>
      <c r="B328" s="9" t="e">
        <f t="shared" si="18"/>
        <v>#NUM!</v>
      </c>
      <c r="C328" s="9" t="e">
        <f t="shared" si="19"/>
        <v>#NUM!</v>
      </c>
      <c r="D328" s="10">
        <f t="shared" si="20"/>
        <v>27</v>
      </c>
      <c r="E328" s="3"/>
    </row>
    <row r="329" spans="1:5" ht="12" customHeight="1">
      <c r="A329" s="3">
        <v>325</v>
      </c>
      <c r="B329" s="9" t="e">
        <f t="shared" si="18"/>
        <v>#NUM!</v>
      </c>
      <c r="C329" s="9" t="e">
        <f t="shared" si="19"/>
        <v>#NUM!</v>
      </c>
      <c r="D329" s="10">
        <f t="shared" si="20"/>
        <v>28</v>
      </c>
      <c r="E329" s="3"/>
    </row>
    <row r="330" spans="1:5" ht="12" customHeight="1">
      <c r="A330" s="3">
        <v>326</v>
      </c>
      <c r="B330" s="9" t="e">
        <f t="shared" si="18"/>
        <v>#NUM!</v>
      </c>
      <c r="C330" s="9" t="e">
        <f t="shared" si="19"/>
        <v>#NUM!</v>
      </c>
      <c r="D330" s="10">
        <f t="shared" si="20"/>
        <v>28</v>
      </c>
      <c r="E330" s="3"/>
    </row>
    <row r="331" spans="1:5" ht="12" customHeight="1">
      <c r="A331" s="3">
        <v>327</v>
      </c>
      <c r="B331" s="9" t="e">
        <f t="shared" si="18"/>
        <v>#NUM!</v>
      </c>
      <c r="C331" s="9" t="e">
        <f t="shared" si="19"/>
        <v>#NUM!</v>
      </c>
      <c r="D331" s="10">
        <f t="shared" si="20"/>
        <v>28</v>
      </c>
      <c r="E331" s="3"/>
    </row>
    <row r="332" spans="1:5" ht="12" customHeight="1">
      <c r="A332" s="3">
        <v>328</v>
      </c>
      <c r="B332" s="9" t="e">
        <f t="shared" si="18"/>
        <v>#NUM!</v>
      </c>
      <c r="C332" s="9" t="e">
        <f t="shared" si="19"/>
        <v>#NUM!</v>
      </c>
      <c r="D332" s="10">
        <f t="shared" si="20"/>
        <v>28</v>
      </c>
      <c r="E332" s="3"/>
    </row>
    <row r="333" spans="1:5" ht="12" customHeight="1">
      <c r="A333" s="3">
        <v>329</v>
      </c>
      <c r="B333" s="9" t="e">
        <f t="shared" si="18"/>
        <v>#NUM!</v>
      </c>
      <c r="C333" s="9" t="e">
        <f t="shared" si="19"/>
        <v>#NUM!</v>
      </c>
      <c r="D333" s="10">
        <f t="shared" si="20"/>
        <v>28</v>
      </c>
      <c r="E333" s="3"/>
    </row>
    <row r="334" spans="1:5" ht="12" customHeight="1">
      <c r="A334" s="3">
        <v>330</v>
      </c>
      <c r="B334" s="9" t="e">
        <f t="shared" si="18"/>
        <v>#NUM!</v>
      </c>
      <c r="C334" s="9" t="e">
        <f t="shared" si="19"/>
        <v>#NUM!</v>
      </c>
      <c r="D334" s="10">
        <f t="shared" si="20"/>
        <v>28</v>
      </c>
      <c r="E334" s="3"/>
    </row>
    <row r="335" spans="1:5" ht="12" customHeight="1">
      <c r="A335" s="3">
        <v>331</v>
      </c>
      <c r="B335" s="9" t="e">
        <f t="shared" si="18"/>
        <v>#NUM!</v>
      </c>
      <c r="C335" s="9" t="e">
        <f t="shared" si="19"/>
        <v>#NUM!</v>
      </c>
      <c r="D335" s="10">
        <f t="shared" si="20"/>
        <v>28</v>
      </c>
      <c r="E335" s="3"/>
    </row>
    <row r="336" spans="1:5" ht="12" customHeight="1">
      <c r="A336" s="3">
        <v>332</v>
      </c>
      <c r="B336" s="9" t="e">
        <f t="shared" si="18"/>
        <v>#NUM!</v>
      </c>
      <c r="C336" s="9" t="e">
        <f t="shared" si="19"/>
        <v>#NUM!</v>
      </c>
      <c r="D336" s="10">
        <f t="shared" si="20"/>
        <v>28</v>
      </c>
      <c r="E336" s="3"/>
    </row>
    <row r="337" spans="1:5" ht="12" customHeight="1">
      <c r="A337" s="3">
        <v>333</v>
      </c>
      <c r="B337" s="9" t="e">
        <f t="shared" si="18"/>
        <v>#NUM!</v>
      </c>
      <c r="C337" s="9" t="e">
        <f t="shared" si="19"/>
        <v>#NUM!</v>
      </c>
      <c r="D337" s="10">
        <f t="shared" si="20"/>
        <v>28</v>
      </c>
      <c r="E337" s="3"/>
    </row>
    <row r="338" spans="1:5" ht="12" customHeight="1">
      <c r="A338" s="3">
        <v>334</v>
      </c>
      <c r="B338" s="9" t="e">
        <f t="shared" si="18"/>
        <v>#NUM!</v>
      </c>
      <c r="C338" s="9" t="e">
        <f t="shared" si="19"/>
        <v>#NUM!</v>
      </c>
      <c r="D338" s="10">
        <f t="shared" si="20"/>
        <v>28</v>
      </c>
      <c r="E338" s="3"/>
    </row>
    <row r="339" spans="1:5" ht="12" customHeight="1">
      <c r="A339" s="3">
        <v>335</v>
      </c>
      <c r="B339" s="9" t="e">
        <f t="shared" si="18"/>
        <v>#NUM!</v>
      </c>
      <c r="C339" s="9" t="e">
        <f t="shared" si="19"/>
        <v>#NUM!</v>
      </c>
      <c r="D339" s="10">
        <f t="shared" si="20"/>
        <v>28</v>
      </c>
      <c r="E339" s="3"/>
    </row>
    <row r="340" spans="1:5" ht="12" customHeight="1">
      <c r="A340" s="3">
        <v>336</v>
      </c>
      <c r="B340" s="9" t="e">
        <f t="shared" si="18"/>
        <v>#NUM!</v>
      </c>
      <c r="C340" s="9" t="e">
        <f t="shared" si="19"/>
        <v>#NUM!</v>
      </c>
      <c r="D340" s="10">
        <f t="shared" si="20"/>
        <v>28</v>
      </c>
      <c r="E340" s="3"/>
    </row>
    <row r="341" spans="1:5" ht="12" customHeight="1">
      <c r="A341" s="3">
        <v>337</v>
      </c>
      <c r="B341" s="9" t="e">
        <f t="shared" si="18"/>
        <v>#NUM!</v>
      </c>
      <c r="C341" s="9" t="e">
        <f t="shared" si="19"/>
        <v>#NUM!</v>
      </c>
      <c r="D341" s="10">
        <f t="shared" si="20"/>
        <v>29</v>
      </c>
      <c r="E341" s="3"/>
    </row>
    <row r="342" spans="1:5" ht="12" customHeight="1">
      <c r="A342" s="3">
        <v>338</v>
      </c>
      <c r="B342" s="9" t="e">
        <f t="shared" si="18"/>
        <v>#NUM!</v>
      </c>
      <c r="C342" s="9" t="e">
        <f t="shared" si="19"/>
        <v>#NUM!</v>
      </c>
      <c r="D342" s="10">
        <f t="shared" si="20"/>
        <v>29</v>
      </c>
      <c r="E342" s="3"/>
    </row>
    <row r="343" spans="1:5" ht="12" customHeight="1">
      <c r="A343" s="3">
        <v>339</v>
      </c>
      <c r="B343" s="9" t="e">
        <f t="shared" si="18"/>
        <v>#NUM!</v>
      </c>
      <c r="C343" s="9" t="e">
        <f t="shared" si="19"/>
        <v>#NUM!</v>
      </c>
      <c r="D343" s="10">
        <f t="shared" si="20"/>
        <v>29</v>
      </c>
      <c r="E343" s="3"/>
    </row>
    <row r="344" spans="1:5" ht="12" customHeight="1">
      <c r="A344" s="3">
        <v>340</v>
      </c>
      <c r="B344" s="9" t="e">
        <f t="shared" si="18"/>
        <v>#NUM!</v>
      </c>
      <c r="C344" s="9" t="e">
        <f t="shared" si="19"/>
        <v>#NUM!</v>
      </c>
      <c r="D344" s="10">
        <f t="shared" si="20"/>
        <v>29</v>
      </c>
      <c r="E344" s="3"/>
    </row>
    <row r="345" spans="1:5" ht="12" customHeight="1">
      <c r="A345" s="3">
        <v>341</v>
      </c>
      <c r="B345" s="9" t="e">
        <f t="shared" si="18"/>
        <v>#NUM!</v>
      </c>
      <c r="C345" s="9" t="e">
        <f t="shared" si="19"/>
        <v>#NUM!</v>
      </c>
      <c r="D345" s="10">
        <f t="shared" si="20"/>
        <v>29</v>
      </c>
      <c r="E345" s="3"/>
    </row>
    <row r="346" spans="1:5" ht="12" customHeight="1">
      <c r="A346" s="3">
        <v>342</v>
      </c>
      <c r="B346" s="9" t="e">
        <f t="shared" si="18"/>
        <v>#NUM!</v>
      </c>
      <c r="C346" s="9" t="e">
        <f t="shared" si="19"/>
        <v>#NUM!</v>
      </c>
      <c r="D346" s="10">
        <f t="shared" si="20"/>
        <v>29</v>
      </c>
      <c r="E346" s="3"/>
    </row>
    <row r="347" spans="1:5" ht="12" customHeight="1">
      <c r="A347" s="3">
        <v>343</v>
      </c>
      <c r="B347" s="9" t="e">
        <f t="shared" si="18"/>
        <v>#NUM!</v>
      </c>
      <c r="C347" s="9" t="e">
        <f t="shared" si="19"/>
        <v>#NUM!</v>
      </c>
      <c r="D347" s="10">
        <f t="shared" si="20"/>
        <v>29</v>
      </c>
      <c r="E347" s="3"/>
    </row>
    <row r="348" spans="1:5" ht="12" customHeight="1">
      <c r="A348" s="3">
        <v>344</v>
      </c>
      <c r="B348" s="9" t="e">
        <f t="shared" si="18"/>
        <v>#NUM!</v>
      </c>
      <c r="C348" s="9" t="e">
        <f t="shared" si="19"/>
        <v>#NUM!</v>
      </c>
      <c r="D348" s="10">
        <f t="shared" si="20"/>
        <v>29</v>
      </c>
      <c r="E348" s="3"/>
    </row>
    <row r="349" spans="1:5" ht="12" customHeight="1">
      <c r="A349" s="3">
        <v>345</v>
      </c>
      <c r="B349" s="9" t="e">
        <f t="shared" si="18"/>
        <v>#NUM!</v>
      </c>
      <c r="C349" s="9" t="e">
        <f t="shared" si="19"/>
        <v>#NUM!</v>
      </c>
      <c r="D349" s="10">
        <f t="shared" si="20"/>
        <v>29</v>
      </c>
      <c r="E349" s="3"/>
    </row>
    <row r="350" spans="1:5" ht="12" customHeight="1">
      <c r="A350" s="3">
        <v>346</v>
      </c>
      <c r="B350" s="9" t="e">
        <f aca="true" t="shared" si="21" ref="B350:B364">PPMT(B$2/12,A350,B$3,B$1*-1)</f>
        <v>#NUM!</v>
      </c>
      <c r="C350" s="9" t="e">
        <f t="shared" si="19"/>
        <v>#NUM!</v>
      </c>
      <c r="D350" s="10">
        <f t="shared" si="20"/>
        <v>29</v>
      </c>
      <c r="E350" s="3"/>
    </row>
    <row r="351" spans="1:5" ht="12" customHeight="1">
      <c r="A351" s="3">
        <v>347</v>
      </c>
      <c r="B351" s="9" t="e">
        <f t="shared" si="21"/>
        <v>#NUM!</v>
      </c>
      <c r="C351" s="9" t="e">
        <f t="shared" si="19"/>
        <v>#NUM!</v>
      </c>
      <c r="D351" s="10">
        <f t="shared" si="20"/>
        <v>29</v>
      </c>
      <c r="E351" s="3"/>
    </row>
    <row r="352" spans="1:5" ht="12" customHeight="1">
      <c r="A352" s="3">
        <v>348</v>
      </c>
      <c r="B352" s="9" t="e">
        <f t="shared" si="21"/>
        <v>#NUM!</v>
      </c>
      <c r="C352" s="9" t="e">
        <f t="shared" si="19"/>
        <v>#NUM!</v>
      </c>
      <c r="D352" s="10">
        <f t="shared" si="20"/>
        <v>29</v>
      </c>
      <c r="E352" s="3"/>
    </row>
    <row r="353" spans="1:5" ht="12" customHeight="1">
      <c r="A353" s="3">
        <v>349</v>
      </c>
      <c r="B353" s="9" t="e">
        <f t="shared" si="21"/>
        <v>#NUM!</v>
      </c>
      <c r="C353" s="9" t="e">
        <f t="shared" si="19"/>
        <v>#NUM!</v>
      </c>
      <c r="D353" s="10">
        <f t="shared" si="20"/>
        <v>30</v>
      </c>
      <c r="E353" s="3"/>
    </row>
    <row r="354" spans="1:5" ht="12" customHeight="1">
      <c r="A354" s="3">
        <v>350</v>
      </c>
      <c r="B354" s="9" t="e">
        <f t="shared" si="21"/>
        <v>#NUM!</v>
      </c>
      <c r="C354" s="9" t="e">
        <f t="shared" si="19"/>
        <v>#NUM!</v>
      </c>
      <c r="D354" s="10">
        <f t="shared" si="20"/>
        <v>30</v>
      </c>
      <c r="E354" s="3"/>
    </row>
    <row r="355" spans="1:5" ht="12" customHeight="1">
      <c r="A355" s="3">
        <v>351</v>
      </c>
      <c r="B355" s="9" t="e">
        <f t="shared" si="21"/>
        <v>#NUM!</v>
      </c>
      <c r="C355" s="9" t="e">
        <f t="shared" si="19"/>
        <v>#NUM!</v>
      </c>
      <c r="D355" s="10">
        <f t="shared" si="20"/>
        <v>30</v>
      </c>
      <c r="E355" s="3"/>
    </row>
    <row r="356" spans="1:5" ht="12" customHeight="1">
      <c r="A356" s="3">
        <v>352</v>
      </c>
      <c r="B356" s="9" t="e">
        <f t="shared" si="21"/>
        <v>#NUM!</v>
      </c>
      <c r="C356" s="9" t="e">
        <f t="shared" si="19"/>
        <v>#NUM!</v>
      </c>
      <c r="D356" s="10">
        <f t="shared" si="20"/>
        <v>30</v>
      </c>
      <c r="E356" s="3"/>
    </row>
    <row r="357" spans="1:5" ht="12" customHeight="1">
      <c r="A357" s="3">
        <v>353</v>
      </c>
      <c r="B357" s="9" t="e">
        <f t="shared" si="21"/>
        <v>#NUM!</v>
      </c>
      <c r="C357" s="9" t="e">
        <f t="shared" si="19"/>
        <v>#NUM!</v>
      </c>
      <c r="D357" s="10">
        <f t="shared" si="20"/>
        <v>30</v>
      </c>
      <c r="E357" s="3"/>
    </row>
    <row r="358" spans="1:5" ht="12" customHeight="1">
      <c r="A358" s="3">
        <v>354</v>
      </c>
      <c r="B358" s="9" t="e">
        <f t="shared" si="21"/>
        <v>#NUM!</v>
      </c>
      <c r="C358" s="9" t="e">
        <f t="shared" si="19"/>
        <v>#NUM!</v>
      </c>
      <c r="D358" s="10">
        <f t="shared" si="20"/>
        <v>30</v>
      </c>
      <c r="E358" s="3"/>
    </row>
    <row r="359" spans="1:5" ht="12" customHeight="1">
      <c r="A359" s="3">
        <v>355</v>
      </c>
      <c r="B359" s="9" t="e">
        <f t="shared" si="21"/>
        <v>#NUM!</v>
      </c>
      <c r="C359" s="9" t="e">
        <f t="shared" si="19"/>
        <v>#NUM!</v>
      </c>
      <c r="D359" s="10">
        <f t="shared" si="20"/>
        <v>30</v>
      </c>
      <c r="E359" s="3"/>
    </row>
    <row r="360" spans="1:5" ht="12" customHeight="1">
      <c r="A360" s="3">
        <v>356</v>
      </c>
      <c r="B360" s="9" t="e">
        <f t="shared" si="21"/>
        <v>#NUM!</v>
      </c>
      <c r="C360" s="9" t="e">
        <f t="shared" si="19"/>
        <v>#NUM!</v>
      </c>
      <c r="D360" s="10">
        <f t="shared" si="20"/>
        <v>30</v>
      </c>
      <c r="E360" s="3"/>
    </row>
    <row r="361" spans="1:5" ht="12" customHeight="1">
      <c r="A361" s="3">
        <v>357</v>
      </c>
      <c r="B361" s="9" t="e">
        <f t="shared" si="21"/>
        <v>#NUM!</v>
      </c>
      <c r="C361" s="9" t="e">
        <f t="shared" si="19"/>
        <v>#NUM!</v>
      </c>
      <c r="D361" s="10">
        <f t="shared" si="20"/>
        <v>30</v>
      </c>
      <c r="E361" s="3"/>
    </row>
    <row r="362" spans="1:5" ht="12" customHeight="1">
      <c r="A362" s="3">
        <v>358</v>
      </c>
      <c r="B362" s="9" t="e">
        <f t="shared" si="21"/>
        <v>#NUM!</v>
      </c>
      <c r="C362" s="9" t="e">
        <f>IPMT(B$2/12,A362,B$3,B$1*-1)</f>
        <v>#NUM!</v>
      </c>
      <c r="D362" s="10">
        <f t="shared" si="20"/>
        <v>30</v>
      </c>
      <c r="E362" s="3"/>
    </row>
    <row r="363" spans="1:5" ht="12" customHeight="1">
      <c r="A363" s="3">
        <v>359</v>
      </c>
      <c r="B363" s="9" t="e">
        <f t="shared" si="21"/>
        <v>#NUM!</v>
      </c>
      <c r="C363" s="9" t="e">
        <f>IPMT(B$2/12,A363,B$3,B$1*-1)</f>
        <v>#NUM!</v>
      </c>
      <c r="D363" s="10">
        <f t="shared" si="20"/>
        <v>30</v>
      </c>
      <c r="E363" s="3"/>
    </row>
    <row r="364" spans="1:5" ht="12" customHeight="1">
      <c r="A364" s="3">
        <v>360</v>
      </c>
      <c r="B364" s="9" t="e">
        <f t="shared" si="21"/>
        <v>#NUM!</v>
      </c>
      <c r="C364" s="9" t="e">
        <f>IPMT(B$2/12,A364,B$3,B$1*-1)</f>
        <v>#NUM!</v>
      </c>
      <c r="D364" s="10">
        <f t="shared" si="20"/>
        <v>30</v>
      </c>
      <c r="E364" s="3"/>
    </row>
  </sheetData>
  <sheetProtection/>
  <mergeCells count="1">
    <mergeCell ref="F4:M8"/>
  </mergeCells>
  <printOptions/>
  <pageMargins left="0.75" right="0.75" top="1" bottom="1" header="0.5" footer="0.5"/>
  <pageSetup firstPageNumber="1" useFirstPageNumber="1" orientation="landscape" paperSize="9"/>
  <ignoredErrors>
    <ignoredError sqref="B185" evalError="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Ailes</dc:creator>
  <cp:keywords/>
  <dc:description/>
  <cp:lastModifiedBy>Microsoft Office User</cp:lastModifiedBy>
  <cp:lastPrinted>2012-09-14T18:07:16Z</cp:lastPrinted>
  <dcterms:created xsi:type="dcterms:W3CDTF">2011-10-31T16:51:39Z</dcterms:created>
  <dcterms:modified xsi:type="dcterms:W3CDTF">2021-04-08T17:54:22Z</dcterms:modified>
  <cp:category/>
  <cp:version/>
  <cp:contentType/>
  <cp:contentStatus/>
</cp:coreProperties>
</file>